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kpr/Documents/"/>
    </mc:Choice>
  </mc:AlternateContent>
  <xr:revisionPtr revIDLastSave="0" documentId="8_{EAD941A0-0CD7-4146-BCA0-BEE9DD149A26}" xr6:coauthVersionLast="46" xr6:coauthVersionMax="46" xr10:uidLastSave="{00000000-0000-0000-0000-000000000000}"/>
  <bookViews>
    <workbookView xWindow="-700" yWindow="-25560" windowWidth="24700" windowHeight="21520" activeTab="3" xr2:uid="{3EEF423A-5142-4A07-9369-893018707925}"/>
  </bookViews>
  <sheets>
    <sheet name="SFQ" sheetId="1" r:id="rId1"/>
    <sheet name="SFY" sheetId="4" r:id="rId2"/>
    <sheet name="Reported vs Adjusted" sheetId="8" r:id="rId3"/>
    <sheet name="KPI's" sheetId="7" r:id="rId4"/>
  </sheets>
  <definedNames>
    <definedName name="_Hlk54715842" localSheetId="1">SFY!#REF!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6" i="1" l="1"/>
  <c r="D116" i="1"/>
  <c r="C116" i="1"/>
  <c r="G116" i="1"/>
  <c r="G134" i="1"/>
  <c r="F134" i="1"/>
  <c r="D134" i="1"/>
  <c r="C134" i="1"/>
  <c r="C148" i="4"/>
  <c r="D148" i="4"/>
  <c r="E148" i="4"/>
  <c r="F148" i="4"/>
  <c r="G110" i="1" l="1"/>
  <c r="D110" i="1"/>
  <c r="C110" i="1"/>
  <c r="F110" i="1"/>
  <c r="G147" i="1"/>
  <c r="G146" i="1"/>
  <c r="G145" i="1"/>
  <c r="G144" i="1"/>
  <c r="G143" i="1"/>
  <c r="G142" i="1"/>
  <c r="G141" i="1"/>
  <c r="G140" i="1"/>
  <c r="G139" i="1"/>
  <c r="G138" i="1"/>
  <c r="G137" i="1"/>
  <c r="D147" i="1"/>
  <c r="D146" i="1"/>
  <c r="D145" i="1"/>
  <c r="D144" i="1"/>
  <c r="D143" i="1"/>
  <c r="D142" i="1"/>
  <c r="D141" i="1"/>
  <c r="D140" i="1"/>
  <c r="D139" i="1"/>
  <c r="D138" i="1"/>
  <c r="D137" i="1"/>
  <c r="F134" i="4"/>
  <c r="E134" i="4"/>
  <c r="D134" i="4"/>
  <c r="C134" i="4"/>
  <c r="F116" i="4"/>
  <c r="E116" i="4"/>
  <c r="D116" i="4"/>
  <c r="C116" i="4"/>
  <c r="F110" i="4"/>
  <c r="E110" i="4"/>
  <c r="D110" i="4"/>
  <c r="C110" i="4"/>
  <c r="C59" i="1"/>
  <c r="C85" i="1"/>
  <c r="G107" i="1" l="1"/>
  <c r="G112" i="1" s="1"/>
  <c r="G118" i="1" s="1"/>
  <c r="G136" i="1" s="1"/>
  <c r="D107" i="1"/>
  <c r="D112" i="1" s="1"/>
  <c r="D118" i="1" s="1"/>
  <c r="D136" i="1" s="1"/>
  <c r="C107" i="1"/>
  <c r="C112" i="1" s="1"/>
  <c r="C118" i="1" s="1"/>
  <c r="F107" i="1"/>
  <c r="F112" i="1" s="1"/>
  <c r="F118" i="1" s="1"/>
  <c r="D5" i="1" l="1"/>
  <c r="D12" i="1"/>
  <c r="D85" i="1"/>
  <c r="D97" i="1"/>
  <c r="D15" i="1" l="1"/>
  <c r="D17" i="1"/>
  <c r="D61" i="1"/>
  <c r="D76" i="1" l="1"/>
  <c r="D78" i="1" s="1"/>
  <c r="F6" i="8"/>
  <c r="C6" i="8"/>
  <c r="D99" i="1" l="1"/>
  <c r="J7" i="8"/>
  <c r="J8" i="8" s="1"/>
  <c r="F7" i="8"/>
  <c r="F8" i="8" s="1"/>
  <c r="C7" i="8"/>
  <c r="C8" i="8" s="1"/>
  <c r="K7" i="8"/>
  <c r="K8" i="8" s="1"/>
  <c r="H6" i="8"/>
  <c r="H7" i="8" s="1"/>
  <c r="H8" i="8" s="1"/>
  <c r="I6" i="8"/>
  <c r="I7" i="8" s="1"/>
  <c r="I8" i="8" s="1"/>
  <c r="B6" i="8"/>
  <c r="B7" i="8" s="1"/>
  <c r="B8" i="8" s="1"/>
  <c r="E6" i="8"/>
  <c r="E7" i="8" s="1"/>
  <c r="E8" i="8" s="1"/>
  <c r="G97" i="1"/>
  <c r="G85" i="1"/>
  <c r="C97" i="1"/>
  <c r="F97" i="1"/>
  <c r="F85" i="1"/>
  <c r="F85" i="4"/>
  <c r="E85" i="4"/>
  <c r="E97" i="4"/>
  <c r="F97" i="4"/>
  <c r="C85" i="4"/>
  <c r="D85" i="4"/>
  <c r="G5" i="1"/>
  <c r="G12" i="1" s="1"/>
  <c r="D102" i="1" l="1"/>
  <c r="G15" i="1"/>
  <c r="G17" i="1" s="1"/>
  <c r="C97" i="4"/>
  <c r="D97" i="4"/>
  <c r="G61" i="1" l="1"/>
  <c r="F59" i="4"/>
  <c r="F56" i="4"/>
  <c r="F49" i="4"/>
  <c r="F44" i="4"/>
  <c r="F33" i="4"/>
  <c r="F28" i="4"/>
  <c r="F19" i="4"/>
  <c r="F5" i="4"/>
  <c r="G76" i="1" l="1"/>
  <c r="G78" i="1" s="1"/>
  <c r="F12" i="4"/>
  <c r="F57" i="4"/>
  <c r="F34" i="4"/>
  <c r="C59" i="4"/>
  <c r="D59" i="4"/>
  <c r="E59" i="4"/>
  <c r="C56" i="4"/>
  <c r="D56" i="4"/>
  <c r="E56" i="4"/>
  <c r="C49" i="4"/>
  <c r="D49" i="4"/>
  <c r="E49" i="4"/>
  <c r="C44" i="4"/>
  <c r="D44" i="4"/>
  <c r="E44" i="4"/>
  <c r="C33" i="4"/>
  <c r="D33" i="4"/>
  <c r="E33" i="4"/>
  <c r="C28" i="4"/>
  <c r="D28" i="4"/>
  <c r="E28" i="4"/>
  <c r="C19" i="4"/>
  <c r="D19" i="4"/>
  <c r="E19" i="4"/>
  <c r="C5" i="4"/>
  <c r="D5" i="4"/>
  <c r="E5" i="4"/>
  <c r="G99" i="1" l="1"/>
  <c r="F15" i="4"/>
  <c r="F17" i="4"/>
  <c r="F76" i="4"/>
  <c r="F78" i="4" s="1"/>
  <c r="E12" i="4"/>
  <c r="C12" i="4"/>
  <c r="D12" i="4"/>
  <c r="E34" i="4"/>
  <c r="C57" i="4"/>
  <c r="E57" i="4"/>
  <c r="D34" i="4"/>
  <c r="C34" i="4"/>
  <c r="D57" i="4"/>
  <c r="F99" i="4" l="1"/>
  <c r="G102" i="1"/>
  <c r="D15" i="4"/>
  <c r="D61" i="4" s="1"/>
  <c r="D76" i="4" s="1"/>
  <c r="D78" i="4" s="1"/>
  <c r="D99" i="4" s="1"/>
  <c r="D102" i="4" s="1"/>
  <c r="C15" i="4"/>
  <c r="C61" i="4" s="1"/>
  <c r="C76" i="4" s="1"/>
  <c r="C78" i="4" s="1"/>
  <c r="C99" i="4" s="1"/>
  <c r="C102" i="4" s="1"/>
  <c r="E15" i="4"/>
  <c r="E17" i="4" s="1"/>
  <c r="E76" i="4"/>
  <c r="E78" i="4" s="1"/>
  <c r="F56" i="1"/>
  <c r="F49" i="1"/>
  <c r="F44" i="1"/>
  <c r="F33" i="1"/>
  <c r="F28" i="1"/>
  <c r="F19" i="1"/>
  <c r="F59" i="1" s="1"/>
  <c r="C5" i="1"/>
  <c r="F5" i="1"/>
  <c r="D17" i="4" l="1"/>
  <c r="E99" i="4"/>
  <c r="C17" i="4"/>
  <c r="F12" i="1"/>
  <c r="C12" i="1"/>
  <c r="F34" i="1"/>
  <c r="F57" i="1"/>
  <c r="E102" i="4" l="1"/>
  <c r="C15" i="1"/>
  <c r="C61" i="1" s="1"/>
  <c r="C76" i="1" s="1"/>
  <c r="C78" i="1" s="1"/>
  <c r="C99" i="1" s="1"/>
  <c r="C102" i="1" s="1"/>
  <c r="F15" i="1"/>
  <c r="F61" i="1" s="1"/>
  <c r="F76" i="1" s="1"/>
  <c r="F78" i="1" s="1"/>
  <c r="F99" i="1" s="1"/>
  <c r="F102" i="1" s="1"/>
  <c r="C17" i="1"/>
  <c r="F17" i="1"/>
  <c r="F101" i="4" l="1"/>
  <c r="F102" i="4" s="1"/>
</calcChain>
</file>

<file path=xl/sharedStrings.xml><?xml version="1.0" encoding="utf-8"?>
<sst xmlns="http://schemas.openxmlformats.org/spreadsheetml/2006/main" count="698" uniqueCount="291">
  <si>
    <t>Revenue</t>
  </si>
  <si>
    <t>Cost of sales</t>
  </si>
  <si>
    <t>Gross profit/(loss) on sales</t>
  </si>
  <si>
    <t>Sales and marketing expenses</t>
  </si>
  <si>
    <t>Research and development expenses</t>
  </si>
  <si>
    <t>General and administrative expenses</t>
  </si>
  <si>
    <t>Other operating income/(expense), net</t>
  </si>
  <si>
    <t>Operating result</t>
  </si>
  <si>
    <t>Finance income</t>
  </si>
  <si>
    <t>Finance expense</t>
  </si>
  <si>
    <t>Profit/(loss) before tax</t>
  </si>
  <si>
    <t>Income tax</t>
  </si>
  <si>
    <t>Net result for the period</t>
  </si>
  <si>
    <t>1-3Q20</t>
  </si>
  <si>
    <t>1-3Q19</t>
  </si>
  <si>
    <t>Assets</t>
  </si>
  <si>
    <t>Non-current assets</t>
  </si>
  <si>
    <t>Current assets</t>
  </si>
  <si>
    <t>Property, plant and equipment</t>
  </si>
  <si>
    <t>Right-of-use assets</t>
  </si>
  <si>
    <t>Goodwill</t>
  </si>
  <si>
    <t>Intangible assets</t>
  </si>
  <si>
    <t>Deferred tax assets</t>
  </si>
  <si>
    <t>Other long-term assets</t>
  </si>
  <si>
    <t>Total non-current assets</t>
  </si>
  <si>
    <t>Trade and other receivables</t>
  </si>
  <si>
    <t>Corporate income tax receivable</t>
  </si>
  <si>
    <t>Cash and cash equivalents</t>
  </si>
  <si>
    <t>Total current assets</t>
  </si>
  <si>
    <t>Total assets</t>
  </si>
  <si>
    <t>Equity</t>
  </si>
  <si>
    <t>Share capital</t>
  </si>
  <si>
    <t>Treasury shares</t>
  </si>
  <si>
    <t>Supplementary capital</t>
  </si>
  <si>
    <t>Employee benefit reserve</t>
  </si>
  <si>
    <t>Foreign exchange reserve</t>
  </si>
  <si>
    <t>Retained earnings/(accumulated losses)</t>
  </si>
  <si>
    <t>Total equity</t>
  </si>
  <si>
    <t>Non-current liabilities</t>
  </si>
  <si>
    <t>Preference shares</t>
  </si>
  <si>
    <t>Long-term lease liabilities</t>
  </si>
  <si>
    <t>Deferred tax liabilities</t>
  </si>
  <si>
    <t>Total non-current liabilities</t>
  </si>
  <si>
    <t>Current liabilities</t>
  </si>
  <si>
    <t>Trade and other payables</t>
  </si>
  <si>
    <t>Deferred income</t>
  </si>
  <si>
    <t>Corporate income tax liabilities</t>
  </si>
  <si>
    <t>Short-term lease liabilities</t>
  </si>
  <si>
    <t>Other provisions</t>
  </si>
  <si>
    <t>Total current liabilities</t>
  </si>
  <si>
    <t>Total equity and liabilities</t>
  </si>
  <si>
    <t>Equity attributable to owners of the Company</t>
  </si>
  <si>
    <t>Cash flows from operating activities</t>
  </si>
  <si>
    <t>Adjustments for:</t>
  </si>
  <si>
    <t>Depreciation and amortization</t>
  </si>
  <si>
    <t>Interest (income)/expense</t>
  </si>
  <si>
    <t>Foreign exchange (gains)/losses, net</t>
  </si>
  <si>
    <t>Non-cash employee benefits expense - share-based payments including earn-out resulting from business combination transaction</t>
  </si>
  <si>
    <t>Remeasurement of preference shares liability - finance expense</t>
  </si>
  <si>
    <t>Changes in net working capital:</t>
  </si>
  <si>
    <t>Trade and other receivables, and other long-term assets</t>
  </si>
  <si>
    <t>Other adjustments</t>
  </si>
  <si>
    <t>Net cash flows from operating activities</t>
  </si>
  <si>
    <t>Income tax paid</t>
  </si>
  <si>
    <t>Cash flows from investing activities</t>
  </si>
  <si>
    <t>Acquisition of property, plant and equipment and intangible assets</t>
  </si>
  <si>
    <t>Acquisition of subsidiaries, net of cash acquired</t>
  </si>
  <si>
    <t>Interest received</t>
  </si>
  <si>
    <t>Net cash from investing activities</t>
  </si>
  <si>
    <t>Cash flows from financing activities</t>
  </si>
  <si>
    <t>Proceeds from issue of share Series A and B</t>
  </si>
  <si>
    <t>Proceeds from issue of share Series C</t>
  </si>
  <si>
    <t>Repurchase of own shares Series A and B</t>
  </si>
  <si>
    <t>Repurchase of own shares Series C</t>
  </si>
  <si>
    <t>Lease repayment</t>
  </si>
  <si>
    <t>Interest paid</t>
  </si>
  <si>
    <t>Net cash from financing activities</t>
  </si>
  <si>
    <t>Net increase/(decrease) in cash and cash equivalents</t>
  </si>
  <si>
    <t>Effect of exchange rate fluctuations</t>
  </si>
  <si>
    <t>Cash and cash equivalents at the beginning of the period</t>
  </si>
  <si>
    <t>Cash and cash equivalents at the end of the period</t>
  </si>
  <si>
    <t>Gaming applications</t>
  </si>
  <si>
    <t>Advertising</t>
  </si>
  <si>
    <t>Total revenue</t>
  </si>
  <si>
    <t>Huuuge Casino</t>
  </si>
  <si>
    <t>Billionaire Casino</t>
  </si>
  <si>
    <t>United States</t>
  </si>
  <si>
    <t>Germany</t>
  </si>
  <si>
    <t>Canada</t>
  </si>
  <si>
    <t>United Kingdom</t>
  </si>
  <si>
    <t>France</t>
  </si>
  <si>
    <t>Japan</t>
  </si>
  <si>
    <t>Australia</t>
  </si>
  <si>
    <t>Netherlands</t>
  </si>
  <si>
    <t>Poland</t>
  </si>
  <si>
    <t>Switzerland</t>
  </si>
  <si>
    <t>Taiwan</t>
  </si>
  <si>
    <t>Republic of South Africa</t>
  </si>
  <si>
    <t>Other</t>
  </si>
  <si>
    <t>Business travels &amp; expenses</t>
  </si>
  <si>
    <t>Property maintenance and external services</t>
  </si>
  <si>
    <t>Other costs</t>
  </si>
  <si>
    <t>Total operating expenses</t>
  </si>
  <si>
    <t>Platform fees to distributors</t>
  </si>
  <si>
    <t>Fees paid to external developers in relation to the publishing contracts</t>
  </si>
  <si>
    <t>Gaming servers expenses</t>
  </si>
  <si>
    <t>External marketing and sales services</t>
  </si>
  <si>
    <t>Salaries and employee-related costs</t>
  </si>
  <si>
    <t>Finance &amp; legal services</t>
  </si>
  <si>
    <t>FY 2019</t>
  </si>
  <si>
    <t>Balance sheet [USD'000]</t>
  </si>
  <si>
    <t>Cash flow statement [USD'000]</t>
  </si>
  <si>
    <t>Amortyzacja</t>
  </si>
  <si>
    <t>Acquisition of property, plant and equipment</t>
  </si>
  <si>
    <t>Debt repayment</t>
  </si>
  <si>
    <t>Przychody z gier (mikropłatności)</t>
  </si>
  <si>
    <t>Reklamy</t>
  </si>
  <si>
    <t>Przychody razem</t>
  </si>
  <si>
    <t xml:space="preserve"> [USD'000]</t>
  </si>
  <si>
    <t>Pozostałe</t>
  </si>
  <si>
    <t>Stany Zjednoczone</t>
  </si>
  <si>
    <t>Niemcy</t>
  </si>
  <si>
    <t>Kanada</t>
  </si>
  <si>
    <t>Wielka Brytania</t>
  </si>
  <si>
    <t>Francja</t>
  </si>
  <si>
    <t>Japonia</t>
  </si>
  <si>
    <t>Holandia</t>
  </si>
  <si>
    <t>Polska</t>
  </si>
  <si>
    <t>Szwajcaria</t>
  </si>
  <si>
    <t>Tajwan</t>
  </si>
  <si>
    <t>Republika Południowej Afryki</t>
  </si>
  <si>
    <t>Opłaty na rzecz właścicieli platform dystrybucyjnych</t>
  </si>
  <si>
    <t>Opłaty na rzecz zewnętrznych deweloperów</t>
  </si>
  <si>
    <t>Koszty serwerów</t>
  </si>
  <si>
    <t>Zewnętrzne usługi marketingowe i sprzedażowe</t>
  </si>
  <si>
    <t>Koszty świadczeń pracowniczych</t>
  </si>
  <si>
    <t>Usługi prawne i finansowe</t>
  </si>
  <si>
    <t>Podróże służbowe</t>
  </si>
  <si>
    <t>Utrzymanie nieruchomości i usługi zewnętrzne</t>
  </si>
  <si>
    <t>Pozostałe koszty rodzajowe</t>
  </si>
  <si>
    <t>Koszty według rodzaju razem</t>
  </si>
  <si>
    <t>Adjusted EBITDA</t>
  </si>
  <si>
    <t>Profit &amp; Loss account [USD'000]</t>
  </si>
  <si>
    <t>Rachunek zystków i strat [USD'000]</t>
  </si>
  <si>
    <t>Bilans [USD'000]</t>
  </si>
  <si>
    <t>Rachunek przepływów pieniężnych [USD'000]</t>
  </si>
  <si>
    <t>Przychody ze sprzedaży</t>
  </si>
  <si>
    <t>Koszt własny sprzedaży</t>
  </si>
  <si>
    <t>Zysk/(strata) brutto ze sprzedaży</t>
  </si>
  <si>
    <t>Koszty sprzedaży i marketingu</t>
  </si>
  <si>
    <t>Koszty prac badawczo-rozwojowych</t>
  </si>
  <si>
    <t>Koszty ogólnego zarządu</t>
  </si>
  <si>
    <t>Pozostałe przychody/(koszty) operacyjne netto</t>
  </si>
  <si>
    <t>Zysk/(strata) z działalności operacyjnej</t>
  </si>
  <si>
    <t>Przychody finansowe</t>
  </si>
  <si>
    <t>Koszty finansowe</t>
  </si>
  <si>
    <t>Zysk/(strata) brutto</t>
  </si>
  <si>
    <t>Podatek dochodowy</t>
  </si>
  <si>
    <t>Zysk/(strata) netto za rok obrotowy</t>
  </si>
  <si>
    <t xml:space="preserve">Koszty prac badawczo-rozwojowych </t>
  </si>
  <si>
    <t>Koszty ogólne zarządu</t>
  </si>
  <si>
    <t>Pozostałe przychody (koszty) operacyjne netto</t>
  </si>
  <si>
    <t>Zysk/(strata) netto</t>
  </si>
  <si>
    <t>Wpływy z emisji akcji serii A i B</t>
  </si>
  <si>
    <t>Wpływy z emisji akcji serii C</t>
  </si>
  <si>
    <t>Odkup akcji własnych serii A i B</t>
  </si>
  <si>
    <t>Spłata kredytów i pożyczek</t>
  </si>
  <si>
    <t>Odkup akcji własnych serii C</t>
  </si>
  <si>
    <t>Spłata zobowiązań z tytułu umów leasingu</t>
  </si>
  <si>
    <t>Odsetki zapłacone</t>
  </si>
  <si>
    <t>Środki pieniężne netto z działalności finansowej</t>
  </si>
  <si>
    <t>Zwiększenie/(zmniejszenie) netto stanu środków pieniężnych i ich ekwiwalentów</t>
  </si>
  <si>
    <t>Różnice kursowe netto na środkach pieniężnych i ekwiwalentach</t>
  </si>
  <si>
    <t>Środki pieniężne i ich ekwiwalenty na początek okresu</t>
  </si>
  <si>
    <t>Środki pieniężne i ich ekwiwalenty na koniec okresu</t>
  </si>
  <si>
    <t>Pozostałe aktywa długoterminowe</t>
  </si>
  <si>
    <t>Aktywa z tytułu podatku odroczonego</t>
  </si>
  <si>
    <t>Aktywa niematerialne</t>
  </si>
  <si>
    <t>Wartość firmy</t>
  </si>
  <si>
    <t>Aktywa z tytułu prawa do użytkowania</t>
  </si>
  <si>
    <t>Rzeczowe aktywa trwałe</t>
  </si>
  <si>
    <t xml:space="preserve">Aktywa </t>
  </si>
  <si>
    <t>Aktywa trwałe</t>
  </si>
  <si>
    <t>Aktywa trwałe razem</t>
  </si>
  <si>
    <t>Aktywa obrotowe</t>
  </si>
  <si>
    <t>Należności z tytułu dostaw i usług oraz pozostałe należności</t>
  </si>
  <si>
    <t>Należności z tytułu podatku dochodowego</t>
  </si>
  <si>
    <t>Środki pieniężne i ich ekwiwalenty</t>
  </si>
  <si>
    <t>Aktywa obrotowe razem</t>
  </si>
  <si>
    <t>Aktywa razem</t>
  </si>
  <si>
    <t>Kapitał własny</t>
  </si>
  <si>
    <t>Kapitał zakładowy</t>
  </si>
  <si>
    <t>Akcje własne</t>
  </si>
  <si>
    <t>Kapitał zapasowy</t>
  </si>
  <si>
    <t>Kapitał z programu świadczeń pracowniczych opartych na akcjach</t>
  </si>
  <si>
    <t>Różnice kursowe z przeliczenia jednostek zagranicznych</t>
  </si>
  <si>
    <t>Zyski zatrzymane</t>
  </si>
  <si>
    <t>Kapitał własny przypadający właścicielom jednostki dominującej</t>
  </si>
  <si>
    <t>Kapitał własny razem</t>
  </si>
  <si>
    <t>Zobowiązania długoterminowe</t>
  </si>
  <si>
    <t>Akcje uprzywilejowane i warranty</t>
  </si>
  <si>
    <t>Długoterminowe zobowiązania z tytułu leasingu</t>
  </si>
  <si>
    <t>Rezerwa z tytułu odroczonego podatku dochodowego</t>
  </si>
  <si>
    <t>Zobowiązania długoterminowe razem</t>
  </si>
  <si>
    <t>Zobowiązania z tytułu dostaw i usług oraz pozostałe zobowiązania krótkoterminowe</t>
  </si>
  <si>
    <t>Rozliczenia międzyokresowe</t>
  </si>
  <si>
    <t>Zobowiązania z tytułu podatku dochodowego</t>
  </si>
  <si>
    <t>Krótkoterminowe zobowiązania z tytułu leasingu</t>
  </si>
  <si>
    <t>Inne rezerwy</t>
  </si>
  <si>
    <t>Zobowiązania krótkoterminowe razem</t>
  </si>
  <si>
    <t>Kapitały i zobowiązania stron</t>
  </si>
  <si>
    <t>Przepływy środków pieniężnych z działalności operacyjnej</t>
  </si>
  <si>
    <t>Korekty o pozycje</t>
  </si>
  <si>
    <t>(Zyski)/straty z tytułu różnic kursowych</t>
  </si>
  <si>
    <t>(Zyski)/straty z tytułu odsetek</t>
  </si>
  <si>
    <t>(Zyski)/straty ze sprzedaży rzeczowych aktywów stałych</t>
  </si>
  <si>
    <t>Koszty świadczeń pracowniczych - program oparty na akcjach</t>
  </si>
  <si>
    <t>Ponowna wycena zobowiązań z tytułu akcji uprzywilejowanych i warrantów - koszty finansowe</t>
  </si>
  <si>
    <t>Zmiany w kapitale obrotowym netto</t>
  </si>
  <si>
    <t>(Zwiększenie)/zmniejszenie stanu należności z tytułu dostaw i usług oraz pozostałych należności</t>
  </si>
  <si>
    <t>(Zwiększenie)/zmniejszenie stanu zobowiązań handlowych i pozostałych krótkoterminowych</t>
  </si>
  <si>
    <t>Zwiększenie/(zmniejszenie) stanu rozliczeń międzyokresowych przychodów</t>
  </si>
  <si>
    <t>(Zwiększenie)/zmniejszenie stanu pozostałych rezerw</t>
  </si>
  <si>
    <t>Pozostałe zmiany</t>
  </si>
  <si>
    <t>Środki pieniężne z działalności operacyjnej</t>
  </si>
  <si>
    <t>Podatek dochodowy zapłacony</t>
  </si>
  <si>
    <t>Środki pieniężne netto z działalności operacyjnej</t>
  </si>
  <si>
    <t>Przepływy środków z działalności inwestycyjnej</t>
  </si>
  <si>
    <t>Nabycie rzeczowych aktywów trwałych</t>
  </si>
  <si>
    <t>Wydatki na oprogramowanie</t>
  </si>
  <si>
    <t>Odsetki otrzymane</t>
  </si>
  <si>
    <t>Środki pieniężne netto z działalności inwestycyjnej</t>
  </si>
  <si>
    <t>Aktywa</t>
  </si>
  <si>
    <t xml:space="preserve">Należności z tytułu dostaw i usług oraz pozostałe należności </t>
  </si>
  <si>
    <t>Przepływ środków pieniężnych z działalności operacyjnej</t>
  </si>
  <si>
    <t>Korekty o pozycje:</t>
  </si>
  <si>
    <t>(Zyski)/straty ze sprzedaży rzeczowych aktywów trwałych</t>
  </si>
  <si>
    <t>Zwiększenie/(zmniejszenie) stanu zobowiązań handlowych i pozostałych krótkoterminowych</t>
  </si>
  <si>
    <t>Przepływy środków pieniężnych z działalności finansowej</t>
  </si>
  <si>
    <t>Zobowiązania krótkoterminowe</t>
  </si>
  <si>
    <t>Przepływy środków z działalności finansowej</t>
  </si>
  <si>
    <t>(USD)</t>
  </si>
  <si>
    <t>FY 2017</t>
  </si>
  <si>
    <t>FY 2018</t>
  </si>
  <si>
    <t>FY 2020</t>
  </si>
  <si>
    <t>1Q19</t>
  </si>
  <si>
    <t>2Q19</t>
  </si>
  <si>
    <t>3Q19</t>
  </si>
  <si>
    <t>4Q19</t>
  </si>
  <si>
    <t>1Q20</t>
  </si>
  <si>
    <t>2Q20</t>
  </si>
  <si>
    <t>3Q20</t>
  </si>
  <si>
    <t>4Q20</t>
  </si>
  <si>
    <t>Core Franchises</t>
  </si>
  <si>
    <t>New franchises</t>
  </si>
  <si>
    <t>Total DAU</t>
  </si>
  <si>
    <t>Total MAU</t>
  </si>
  <si>
    <t>Total DPU</t>
  </si>
  <si>
    <t>Total MPU</t>
  </si>
  <si>
    <t>Conversion (daily, DPU/DAU)</t>
  </si>
  <si>
    <t>n/a</t>
  </si>
  <si>
    <t>Conversion (monthly, MPU/MAU)</t>
  </si>
  <si>
    <t>ARPDAU</t>
  </si>
  <si>
    <t>Daily ARPPU</t>
  </si>
  <si>
    <t>Sales and marketing expenses, including</t>
  </si>
  <si>
    <t>Koszty sprzedaży i marketingu, w tym</t>
  </si>
  <si>
    <t>User acquisition marketing campaigns</t>
  </si>
  <si>
    <t>General Sales and marketing expenses</t>
  </si>
  <si>
    <t>Kampanie pozyskiwania użytkownika</t>
  </si>
  <si>
    <t>Prepayments for intangible assets</t>
  </si>
  <si>
    <t>Software expenditure</t>
  </si>
  <si>
    <t>Transaction costs in anticipation of an issuance of equity instruments</t>
  </si>
  <si>
    <t>Exercise of stock options</t>
  </si>
  <si>
    <t>thereof User acquisition marketing campaigns</t>
  </si>
  <si>
    <t>thereof General sales and marketing expenses</t>
  </si>
  <si>
    <t>(Profit)/loss on disposal of property, plant and equipment</t>
  </si>
  <si>
    <t>EBITDA adjustments</t>
  </si>
  <si>
    <t>Total EBITDA adjustmentns</t>
  </si>
  <si>
    <t>One-offs</t>
  </si>
  <si>
    <t>ESOP</t>
  </si>
  <si>
    <t>EBITDA reported</t>
  </si>
  <si>
    <t>Share related Salaries and employee-related costs</t>
  </si>
  <si>
    <t>na</t>
  </si>
  <si>
    <t>Italy</t>
  </si>
  <si>
    <t>Austria</t>
  </si>
  <si>
    <t>Włochy</t>
  </si>
  <si>
    <t>Adjusted EBITDA margin</t>
  </si>
  <si>
    <t>Program świadczeń pracowniczych oparty na akcjach</t>
  </si>
  <si>
    <t>Nabycie jednostek zależnych po potraceniu przejętych środków pieniężnych</t>
  </si>
  <si>
    <t>Koszty transakcyjne związane z przewidywaną emisją instrumentów kapitałowych</t>
  </si>
  <si>
    <t>Rozliczenie nakładów na wartości niematerialne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</si>
</sst>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9"/>
      <color theme="1"/>
      <name val="Roboto"/>
      <charset val="238"/>
    </font>
    <font>
      <sz val="10"/>
      <color rgb="FF000000"/>
      <name val="Roboto"/>
      <charset val="238"/>
    </font>
    <font>
      <b/>
      <sz val="10"/>
      <color rgb="FFFFFFFF"/>
      <name val="Roboto"/>
      <charset val="238"/>
    </font>
    <font>
      <b/>
      <u/>
      <sz val="10"/>
      <color rgb="FF000000"/>
      <name val="Roboto"/>
      <charset val="238"/>
    </font>
    <font>
      <sz val="10"/>
      <color theme="1"/>
      <name val="Roboto"/>
      <charset val="238"/>
    </font>
    <font>
      <b/>
      <sz val="10"/>
      <color rgb="FF000000"/>
      <name val="Roboto"/>
      <charset val="238"/>
    </font>
    <font>
      <i/>
      <sz val="10"/>
      <color rgb="FF000000"/>
      <name val="Roboto"/>
      <charset val="238"/>
    </font>
    <font>
      <sz val="11"/>
      <color theme="1"/>
      <name val="Roboto"/>
      <charset val="238"/>
    </font>
    <font>
      <sz val="12"/>
      <color theme="1"/>
      <name val="Arial"/>
      <family val="2"/>
      <charset val="238"/>
    </font>
    <font>
      <sz val="12"/>
      <color theme="1"/>
      <name val="Roboto"/>
      <charset val="238"/>
    </font>
    <font>
      <b/>
      <sz val="11"/>
      <color theme="1"/>
      <name val="Calibri"/>
      <family val="2"/>
      <charset val="238"/>
      <scheme val="minor"/>
    </font>
    <font>
      <b/>
      <i/>
      <sz val="11"/>
      <color theme="0"/>
      <name val="Calibri"/>
      <family val="2"/>
      <charset val="238"/>
    </font>
    <font>
      <b/>
      <sz val="11"/>
      <color theme="0"/>
      <name val="Calibri"/>
      <family val="2"/>
      <charset val="238"/>
    </font>
    <font>
      <b/>
      <sz val="11"/>
      <color theme="1"/>
      <name val="Calibri"/>
      <family val="2"/>
      <charset val="238"/>
    </font>
    <font>
      <i/>
      <sz val="7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E40521"/>
        <bgColor indexed="64"/>
      </patternFill>
    </fill>
    <fill>
      <patternFill patternType="solid">
        <fgColor rgb="FFEFEFEF"/>
        <bgColor indexed="64"/>
      </patternFill>
    </fill>
    <fill>
      <patternFill patternType="solid">
        <fgColor rgb="FFE60A2E"/>
        <bgColor indexed="64"/>
      </patternFill>
    </fill>
    <fill>
      <patternFill patternType="solid">
        <fgColor rgb="FFE60A2E"/>
        <bgColor rgb="FFECECEC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rgb="FFFFFFFF"/>
      </bottom>
      <diagonal/>
    </border>
  </borders>
  <cellStyleXfs count="10">
    <xf numFmtId="0" fontId="0" fillId="0" borderId="0"/>
    <xf numFmtId="0" fontId="1" fillId="0" borderId="0"/>
    <xf numFmtId="9" fontId="1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3" fillId="0" borderId="0"/>
    <xf numFmtId="0" fontId="2" fillId="0" borderId="0"/>
    <xf numFmtId="9" fontId="4" fillId="0" borderId="0" applyFont="0" applyFill="0" applyBorder="0" applyAlignment="0" applyProtection="0"/>
    <xf numFmtId="0" fontId="5" fillId="0" borderId="0"/>
    <xf numFmtId="0" fontId="14" fillId="0" borderId="0"/>
  </cellStyleXfs>
  <cellXfs count="42">
    <xf numFmtId="0" fontId="0" fillId="0" borderId="0" xfId="0"/>
    <xf numFmtId="3" fontId="6" fillId="0" borderId="0" xfId="1" applyNumberFormat="1" applyFont="1" applyFill="1"/>
    <xf numFmtId="3" fontId="6" fillId="0" borderId="0" xfId="0" applyNumberFormat="1" applyFont="1" applyFill="1"/>
    <xf numFmtId="0" fontId="8" fillId="2" borderId="1" xfId="0" applyFont="1" applyFill="1" applyBorder="1" applyAlignment="1">
      <alignment horizontal="left" vertical="center" wrapText="1" readingOrder="1"/>
    </xf>
    <xf numFmtId="0" fontId="8" fillId="2" borderId="1" xfId="0" applyFont="1" applyFill="1" applyBorder="1" applyAlignment="1">
      <alignment horizontal="center" vertical="center" wrapText="1" readingOrder="1"/>
    </xf>
    <xf numFmtId="0" fontId="7" fillId="3" borderId="1" xfId="0" applyFont="1" applyFill="1" applyBorder="1" applyAlignment="1">
      <alignment horizontal="left" vertical="center" wrapText="1" readingOrder="1"/>
    </xf>
    <xf numFmtId="3" fontId="7" fillId="3" borderId="1" xfId="0" applyNumberFormat="1" applyFont="1" applyFill="1" applyBorder="1" applyAlignment="1">
      <alignment horizontal="right" vertical="center" wrapText="1" readingOrder="1"/>
    </xf>
    <xf numFmtId="0" fontId="7" fillId="3" borderId="1" xfId="0" applyFont="1" applyFill="1" applyBorder="1" applyAlignment="1">
      <alignment horizontal="left" vertical="center" wrapText="1" indent="1" readingOrder="1"/>
    </xf>
    <xf numFmtId="0" fontId="9" fillId="3" borderId="1" xfId="0" applyFont="1" applyFill="1" applyBorder="1" applyAlignment="1">
      <alignment horizontal="left" vertical="center" wrapText="1" readingOrder="1"/>
    </xf>
    <xf numFmtId="3" fontId="9" fillId="3" borderId="1" xfId="0" applyNumberFormat="1" applyFont="1" applyFill="1" applyBorder="1" applyAlignment="1">
      <alignment horizontal="right" vertical="center" wrapText="1" readingOrder="1"/>
    </xf>
    <xf numFmtId="9" fontId="6" fillId="0" borderId="0" xfId="0" applyNumberFormat="1" applyFont="1" applyFill="1"/>
    <xf numFmtId="164" fontId="6" fillId="0" borderId="0" xfId="0" applyNumberFormat="1" applyFont="1" applyFill="1"/>
    <xf numFmtId="0" fontId="10" fillId="0" borderId="0" xfId="0" applyFont="1"/>
    <xf numFmtId="0" fontId="11" fillId="3" borderId="1" xfId="0" applyFont="1" applyFill="1" applyBorder="1" applyAlignment="1">
      <alignment horizontal="left" vertical="center" wrapText="1" readingOrder="1"/>
    </xf>
    <xf numFmtId="3" fontId="11" fillId="3" borderId="1" xfId="0" applyNumberFormat="1" applyFont="1" applyFill="1" applyBorder="1" applyAlignment="1">
      <alignment horizontal="right" vertical="center" wrapText="1" readingOrder="1"/>
    </xf>
    <xf numFmtId="0" fontId="12" fillId="3" borderId="1" xfId="0" applyFont="1" applyFill="1" applyBorder="1" applyAlignment="1">
      <alignment horizontal="left" vertical="center" wrapText="1" readingOrder="1"/>
    </xf>
    <xf numFmtId="3" fontId="12" fillId="3" borderId="1" xfId="0" applyNumberFormat="1" applyFont="1" applyFill="1" applyBorder="1" applyAlignment="1">
      <alignment horizontal="right" vertical="center" wrapText="1" readingOrder="1"/>
    </xf>
    <xf numFmtId="3" fontId="10" fillId="0" borderId="0" xfId="0" applyNumberFormat="1" applyFont="1"/>
    <xf numFmtId="0" fontId="13" fillId="0" borderId="0" xfId="0" applyFont="1"/>
    <xf numFmtId="164" fontId="9" fillId="3" borderId="1" xfId="0" applyNumberFormat="1" applyFont="1" applyFill="1" applyBorder="1" applyAlignment="1">
      <alignment horizontal="right" vertical="center" wrapText="1" readingOrder="1"/>
    </xf>
    <xf numFmtId="3" fontId="10" fillId="0" borderId="0" xfId="0" applyNumberFormat="1" applyFont="1" applyFill="1"/>
    <xf numFmtId="0" fontId="15" fillId="0" borderId="0" xfId="0" applyFont="1"/>
    <xf numFmtId="0" fontId="17" fillId="4" borderId="0" xfId="0" applyFont="1" applyFill="1" applyAlignment="1">
      <alignment horizontal="left"/>
    </xf>
    <xf numFmtId="0" fontId="18" fillId="5" borderId="0" xfId="0" applyFont="1" applyFill="1" applyAlignment="1">
      <alignment horizontal="right"/>
    </xf>
    <xf numFmtId="0" fontId="16" fillId="0" borderId="0" xfId="0" applyFont="1"/>
    <xf numFmtId="0" fontId="19" fillId="6" borderId="2" xfId="0" applyFont="1" applyFill="1" applyBorder="1"/>
    <xf numFmtId="3" fontId="19" fillId="6" borderId="2" xfId="0" applyNumberFormat="1" applyFont="1" applyFill="1" applyBorder="1"/>
    <xf numFmtId="3" fontId="19" fillId="0" borderId="0" xfId="0" applyNumberFormat="1" applyFont="1"/>
    <xf numFmtId="0" fontId="16" fillId="0" borderId="0" xfId="0" applyFont="1" applyAlignment="1">
      <alignment horizontal="left" vertical="center"/>
    </xf>
    <xf numFmtId="3" fontId="16" fillId="0" borderId="0" xfId="0" applyNumberFormat="1" applyFont="1"/>
    <xf numFmtId="0" fontId="4" fillId="0" borderId="0" xfId="0" applyFont="1"/>
    <xf numFmtId="0" fontId="20" fillId="0" borderId="0" xfId="0" applyFont="1" applyAlignment="1">
      <alignment horizontal="left" vertical="center"/>
    </xf>
    <xf numFmtId="164" fontId="19" fillId="6" borderId="2" xfId="7" applyNumberFormat="1" applyFont="1" applyFill="1" applyBorder="1"/>
    <xf numFmtId="164" fontId="19" fillId="0" borderId="0" xfId="7" applyNumberFormat="1" applyFont="1" applyBorder="1" applyAlignment="1">
      <alignment horizontal="right"/>
    </xf>
    <xf numFmtId="164" fontId="16" fillId="0" borderId="0" xfId="7" applyNumberFormat="1" applyFont="1" applyBorder="1" applyAlignment="1">
      <alignment horizontal="right"/>
    </xf>
    <xf numFmtId="4" fontId="19" fillId="6" borderId="2" xfId="0" applyNumberFormat="1" applyFont="1" applyFill="1" applyBorder="1" applyAlignment="1">
      <alignment horizontal="right"/>
    </xf>
    <xf numFmtId="4" fontId="19" fillId="0" borderId="0" xfId="0" applyNumberFormat="1" applyFont="1" applyAlignment="1">
      <alignment horizontal="right"/>
    </xf>
    <xf numFmtId="4" fontId="16" fillId="0" borderId="0" xfId="0" applyNumberFormat="1" applyFont="1" applyAlignment="1">
      <alignment horizontal="right"/>
    </xf>
    <xf numFmtId="164" fontId="16" fillId="0" borderId="0" xfId="0" applyNumberFormat="1" applyFont="1"/>
    <xf numFmtId="164" fontId="0" fillId="0" borderId="0" xfId="0" applyNumberFormat="1"/>
    <xf numFmtId="0" fontId="12" fillId="3" borderId="1" xfId="0" applyFont="1" applyFill="1" applyBorder="1" applyAlignment="1">
      <alignment horizontal="left" vertical="center" wrapText="1" indent="2" readingOrder="1"/>
    </xf>
    <xf numFmtId="0" fontId="10" fillId="0" borderId="3" xfId="0" applyFont="1" applyBorder="1"/>
  </cellXfs>
  <cellStyles count="10">
    <cellStyle name="Normal" xfId="0" builtinId="0"/>
    <cellStyle name="Normal 2" xfId="3" xr:uid="{E8C1953D-8D88-4717-879E-9DB1A809E17C}"/>
    <cellStyle name="Normal 2 2" xfId="5" xr:uid="{32C42200-E4B7-4E94-BCED-DD701DC583CA}"/>
    <cellStyle name="Normal 2 3" xfId="8" xr:uid="{FA2ECF47-6BD3-447D-9152-F373AD02C410}"/>
    <cellStyle name="Normal 3" xfId="6" xr:uid="{7BF52D59-1C03-446E-8892-0D0C7585816E}"/>
    <cellStyle name="Normalny 2" xfId="1" xr:uid="{CBE077F1-51CD-4031-99C9-5876D319A989}"/>
    <cellStyle name="Normalny 3" xfId="9" xr:uid="{5C2D62F5-B5F1-4CF8-BCAF-8ADA37C8BF38}"/>
    <cellStyle name="Per cent" xfId="7" builtinId="5"/>
    <cellStyle name="Per cent 2" xfId="4" xr:uid="{37C9233B-BA7B-4DF7-97B7-C58E1D0DBE02}"/>
    <cellStyle name="Procentowy 2" xfId="2" xr:uid="{21996B65-0AC6-4E8B-B67B-3CFC9FD385D4}"/>
  </cellStyles>
  <dxfs count="0"/>
  <tableStyles count="0" defaultTableStyle="TableStyleMedium2" defaultPivotStyle="PivotStyleLight16"/>
  <colors>
    <mruColors>
      <color rgb="FFFF7C80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19B791-F9F2-42E2-99CA-6D96A3BC0638}">
  <dimension ref="A1:G148"/>
  <sheetViews>
    <sheetView showGridLines="0" zoomScale="90" zoomScaleNormal="90" workbookViewId="0">
      <selection activeCell="A2" sqref="A2"/>
    </sheetView>
  </sheetViews>
  <sheetFormatPr baseColWidth="10" defaultColWidth="8.6640625" defaultRowHeight="13"/>
  <cols>
    <col min="1" max="1" width="60.33203125" style="12" customWidth="1"/>
    <col min="2" max="2" width="62.6640625" style="12" bestFit="1" customWidth="1"/>
    <col min="3" max="3" width="8.5" style="12" bestFit="1" customWidth="1"/>
    <col min="4" max="4" width="8.1640625" style="12" bestFit="1" customWidth="1"/>
    <col min="5" max="5" width="8.1640625" style="12" customWidth="1"/>
    <col min="6" max="6" width="8.6640625" style="12" customWidth="1"/>
    <col min="7" max="16384" width="8.6640625" style="12"/>
  </cols>
  <sheetData>
    <row r="1" spans="1:7" ht="14" thickBot="1"/>
    <row r="2" spans="1:7" ht="16" thickTop="1" thickBot="1">
      <c r="A2" s="3" t="s">
        <v>142</v>
      </c>
      <c r="B2" s="3" t="s">
        <v>143</v>
      </c>
      <c r="C2" s="4" t="s">
        <v>14</v>
      </c>
      <c r="D2" s="4" t="s">
        <v>248</v>
      </c>
      <c r="E2" s="4"/>
      <c r="F2" s="4" t="s">
        <v>13</v>
      </c>
      <c r="G2" s="4" t="s">
        <v>252</v>
      </c>
    </row>
    <row r="3" spans="1:7" ht="16" thickTop="1" thickBot="1">
      <c r="A3" s="5" t="s">
        <v>0</v>
      </c>
      <c r="B3" s="5" t="s">
        <v>146</v>
      </c>
      <c r="C3" s="6">
        <v>187290</v>
      </c>
      <c r="D3" s="6">
        <v>72101</v>
      </c>
      <c r="E3" s="6"/>
      <c r="F3" s="6">
        <v>243529</v>
      </c>
      <c r="G3" s="6">
        <v>89192</v>
      </c>
    </row>
    <row r="4" spans="1:7" ht="16" thickTop="1" thickBot="1">
      <c r="A4" s="5" t="s">
        <v>1</v>
      </c>
      <c r="B4" s="5" t="s">
        <v>147</v>
      </c>
      <c r="C4" s="6">
        <v>-57271</v>
      </c>
      <c r="D4" s="6">
        <v>-21876</v>
      </c>
      <c r="E4" s="6"/>
      <c r="F4" s="6">
        <v>-73288</v>
      </c>
      <c r="G4" s="6">
        <v>-26334</v>
      </c>
    </row>
    <row r="5" spans="1:7" ht="16" thickTop="1" thickBot="1">
      <c r="A5" s="13" t="s">
        <v>2</v>
      </c>
      <c r="B5" s="13" t="s">
        <v>148</v>
      </c>
      <c r="C5" s="14">
        <f>C3+C4</f>
        <v>130019</v>
      </c>
      <c r="D5" s="14">
        <f>D3+D4</f>
        <v>50225</v>
      </c>
      <c r="E5" s="14"/>
      <c r="F5" s="14">
        <f>F3+F4</f>
        <v>170241</v>
      </c>
      <c r="G5" s="14">
        <f>G3+G4</f>
        <v>62858</v>
      </c>
    </row>
    <row r="6" spans="1:7" ht="16" thickTop="1" thickBot="1">
      <c r="A6" s="5" t="s">
        <v>3</v>
      </c>
      <c r="B6" s="5" t="s">
        <v>149</v>
      </c>
      <c r="C6" s="6">
        <v>-101110</v>
      </c>
      <c r="D6" s="6">
        <v>-27773</v>
      </c>
      <c r="E6" s="6"/>
      <c r="F6" s="6">
        <v>-80147</v>
      </c>
      <c r="G6" s="6">
        <v>-43626</v>
      </c>
    </row>
    <row r="7" spans="1:7" ht="16" thickTop="1" thickBot="1">
      <c r="A7" s="40" t="s">
        <v>273</v>
      </c>
      <c r="B7" s="40" t="s">
        <v>268</v>
      </c>
      <c r="C7" s="15" t="s">
        <v>282</v>
      </c>
      <c r="D7" s="16">
        <v>-25244</v>
      </c>
      <c r="E7" s="16"/>
      <c r="F7" s="16" t="s">
        <v>282</v>
      </c>
      <c r="G7" s="16">
        <v>-39999</v>
      </c>
    </row>
    <row r="8" spans="1:7" ht="16" thickTop="1" thickBot="1">
      <c r="A8" s="40" t="s">
        <v>274</v>
      </c>
      <c r="B8" s="40" t="s">
        <v>149</v>
      </c>
      <c r="C8" s="15" t="s">
        <v>282</v>
      </c>
      <c r="D8" s="16">
        <v>-2529</v>
      </c>
      <c r="E8" s="16"/>
      <c r="F8" s="16" t="s">
        <v>282</v>
      </c>
      <c r="G8" s="16">
        <v>-3627</v>
      </c>
    </row>
    <row r="9" spans="1:7" ht="16" thickTop="1" thickBot="1">
      <c r="A9" s="5" t="s">
        <v>4</v>
      </c>
      <c r="B9" s="5" t="s">
        <v>150</v>
      </c>
      <c r="C9" s="6">
        <v>-10098</v>
      </c>
      <c r="D9" s="6">
        <v>-4181</v>
      </c>
      <c r="E9" s="6"/>
      <c r="F9" s="6">
        <v>-17887</v>
      </c>
      <c r="G9" s="6">
        <v>-8740</v>
      </c>
    </row>
    <row r="10" spans="1:7" ht="16" thickTop="1" thickBot="1">
      <c r="A10" s="5" t="s">
        <v>5</v>
      </c>
      <c r="B10" s="5" t="s">
        <v>151</v>
      </c>
      <c r="C10" s="6">
        <v>-12698</v>
      </c>
      <c r="D10" s="6">
        <v>-3642</v>
      </c>
      <c r="E10" s="6"/>
      <c r="F10" s="6">
        <v>-22185</v>
      </c>
      <c r="G10" s="6">
        <v>-9986</v>
      </c>
    </row>
    <row r="11" spans="1:7" ht="16" thickTop="1" thickBot="1">
      <c r="A11" s="5" t="s">
        <v>6</v>
      </c>
      <c r="B11" s="5" t="s">
        <v>152</v>
      </c>
      <c r="C11" s="6">
        <v>-1</v>
      </c>
      <c r="D11" s="6">
        <v>-6530</v>
      </c>
      <c r="E11" s="6"/>
      <c r="F11" s="6">
        <v>96</v>
      </c>
      <c r="G11" s="6">
        <v>-440</v>
      </c>
    </row>
    <row r="12" spans="1:7" ht="16" thickTop="1" thickBot="1">
      <c r="A12" s="8" t="s">
        <v>7</v>
      </c>
      <c r="B12" s="8" t="s">
        <v>153</v>
      </c>
      <c r="C12" s="9">
        <f>+SUM(C5:C6,C9:C11)</f>
        <v>6112</v>
      </c>
      <c r="D12" s="9">
        <f>+SUM(D5:D6,D9:D11)</f>
        <v>8099</v>
      </c>
      <c r="E12" s="9"/>
      <c r="F12" s="9">
        <f>+SUM(F5:F6,F9:F11)</f>
        <v>50118</v>
      </c>
      <c r="G12" s="9">
        <f>+SUM(G5:G6,G9:G11)</f>
        <v>66</v>
      </c>
    </row>
    <row r="13" spans="1:7" ht="16" thickTop="1" thickBot="1">
      <c r="A13" s="5" t="s">
        <v>8</v>
      </c>
      <c r="B13" s="5" t="s">
        <v>154</v>
      </c>
      <c r="C13" s="6">
        <v>371</v>
      </c>
      <c r="D13" s="6">
        <v>148</v>
      </c>
      <c r="E13" s="6"/>
      <c r="F13" s="6">
        <v>992</v>
      </c>
      <c r="G13" s="6">
        <v>1089</v>
      </c>
    </row>
    <row r="14" spans="1:7" ht="16" thickTop="1" thickBot="1">
      <c r="A14" s="5" t="s">
        <v>9</v>
      </c>
      <c r="B14" s="5" t="s">
        <v>155</v>
      </c>
      <c r="C14" s="6">
        <v>-4889</v>
      </c>
      <c r="D14" s="6">
        <v>-988</v>
      </c>
      <c r="E14" s="6"/>
      <c r="F14" s="6">
        <v>-19181</v>
      </c>
      <c r="G14" s="6">
        <v>-109328</v>
      </c>
    </row>
    <row r="15" spans="1:7" ht="16" thickTop="1" thickBot="1">
      <c r="A15" s="8" t="s">
        <v>10</v>
      </c>
      <c r="B15" s="8" t="s">
        <v>156</v>
      </c>
      <c r="C15" s="9">
        <f>SUM(C12:C14)</f>
        <v>1594</v>
      </c>
      <c r="D15" s="9">
        <f>SUM(D12:D14)</f>
        <v>7259</v>
      </c>
      <c r="E15" s="9"/>
      <c r="F15" s="9">
        <f>SUM(F12:F14)</f>
        <v>31929</v>
      </c>
      <c r="G15" s="9">
        <f>SUM(G12:G14)</f>
        <v>-108173</v>
      </c>
    </row>
    <row r="16" spans="1:7" ht="16" thickTop="1" thickBot="1">
      <c r="A16" s="5" t="s">
        <v>11</v>
      </c>
      <c r="B16" s="5" t="s">
        <v>157</v>
      </c>
      <c r="C16" s="6">
        <v>-2287</v>
      </c>
      <c r="D16" s="6">
        <v>-2296</v>
      </c>
      <c r="E16" s="6"/>
      <c r="F16" s="6">
        <v>-7174</v>
      </c>
      <c r="G16" s="6">
        <v>814</v>
      </c>
    </row>
    <row r="17" spans="1:7" ht="16" thickTop="1" thickBot="1">
      <c r="A17" s="8" t="s">
        <v>12</v>
      </c>
      <c r="B17" s="8" t="s">
        <v>158</v>
      </c>
      <c r="C17" s="9">
        <f>SUM(C15:C16)</f>
        <v>-693</v>
      </c>
      <c r="D17" s="9">
        <f>SUM(D15:D16)</f>
        <v>4963</v>
      </c>
      <c r="E17" s="9"/>
      <c r="F17" s="9">
        <f>SUM(F15:F16)</f>
        <v>24755</v>
      </c>
      <c r="G17" s="9">
        <f>SUM(G15:G16)</f>
        <v>-107359</v>
      </c>
    </row>
    <row r="18" spans="1:7" ht="15" thickTop="1" thickBot="1"/>
    <row r="19" spans="1:7" ht="16" thickTop="1" thickBot="1">
      <c r="A19" s="3" t="s">
        <v>110</v>
      </c>
      <c r="B19" s="3" t="s">
        <v>144</v>
      </c>
      <c r="C19" s="4"/>
      <c r="D19" s="4"/>
      <c r="E19" s="4"/>
      <c r="F19" s="4" t="str">
        <f>F$2</f>
        <v>1-3Q20</v>
      </c>
      <c r="G19" s="4"/>
    </row>
    <row r="20" spans="1:7" ht="16" thickTop="1" thickBot="1">
      <c r="A20" s="13" t="s">
        <v>15</v>
      </c>
      <c r="B20" s="13" t="s">
        <v>232</v>
      </c>
      <c r="C20" s="14"/>
      <c r="D20" s="14"/>
      <c r="E20" s="14"/>
      <c r="F20" s="14"/>
      <c r="G20" s="14"/>
    </row>
    <row r="21" spans="1:7" ht="16" thickTop="1" thickBot="1">
      <c r="A21" s="13" t="s">
        <v>16</v>
      </c>
      <c r="B21" s="13" t="s">
        <v>182</v>
      </c>
      <c r="C21" s="14"/>
      <c r="D21" s="14"/>
      <c r="E21" s="14"/>
      <c r="F21" s="14"/>
      <c r="G21" s="14"/>
    </row>
    <row r="22" spans="1:7" ht="16" thickTop="1" thickBot="1">
      <c r="A22" s="5" t="s">
        <v>18</v>
      </c>
      <c r="B22" s="5" t="s">
        <v>180</v>
      </c>
      <c r="C22" s="6"/>
      <c r="D22" s="6"/>
      <c r="E22" s="6"/>
      <c r="F22" s="6">
        <v>1896</v>
      </c>
      <c r="G22" s="6"/>
    </row>
    <row r="23" spans="1:7" ht="16" thickTop="1" thickBot="1">
      <c r="A23" s="5" t="s">
        <v>19</v>
      </c>
      <c r="B23" s="5" t="s">
        <v>179</v>
      </c>
      <c r="C23" s="6"/>
      <c r="D23" s="6"/>
      <c r="E23" s="6"/>
      <c r="F23" s="6">
        <v>8887</v>
      </c>
      <c r="G23" s="6"/>
    </row>
    <row r="24" spans="1:7" ht="16" thickTop="1" thickBot="1">
      <c r="A24" s="5" t="s">
        <v>20</v>
      </c>
      <c r="B24" s="5" t="s">
        <v>178</v>
      </c>
      <c r="C24" s="6"/>
      <c r="D24" s="6"/>
      <c r="E24" s="6"/>
      <c r="F24" s="6">
        <v>2606</v>
      </c>
      <c r="G24" s="6"/>
    </row>
    <row r="25" spans="1:7" ht="16" thickTop="1" thickBot="1">
      <c r="A25" s="5" t="s">
        <v>21</v>
      </c>
      <c r="B25" s="5" t="s">
        <v>177</v>
      </c>
      <c r="C25" s="6"/>
      <c r="D25" s="6"/>
      <c r="E25" s="6"/>
      <c r="F25" s="6">
        <v>1090</v>
      </c>
      <c r="G25" s="6"/>
    </row>
    <row r="26" spans="1:7" ht="16" thickTop="1" thickBot="1">
      <c r="A26" s="5" t="s">
        <v>22</v>
      </c>
      <c r="B26" s="5" t="s">
        <v>176</v>
      </c>
      <c r="C26" s="6"/>
      <c r="D26" s="6"/>
      <c r="E26" s="6"/>
      <c r="F26" s="6">
        <v>569</v>
      </c>
      <c r="G26" s="6"/>
    </row>
    <row r="27" spans="1:7" ht="16" thickTop="1" thickBot="1">
      <c r="A27" s="5" t="s">
        <v>23</v>
      </c>
      <c r="B27" s="5" t="s">
        <v>175</v>
      </c>
      <c r="C27" s="6"/>
      <c r="D27" s="6"/>
      <c r="E27" s="6"/>
      <c r="F27" s="6">
        <v>787</v>
      </c>
      <c r="G27" s="6"/>
    </row>
    <row r="28" spans="1:7" ht="16" thickTop="1" thickBot="1">
      <c r="A28" s="8" t="s">
        <v>24</v>
      </c>
      <c r="B28" s="8" t="s">
        <v>183</v>
      </c>
      <c r="C28" s="9"/>
      <c r="D28" s="9"/>
      <c r="E28" s="9"/>
      <c r="F28" s="9">
        <f>SUM(F22:F27)</f>
        <v>15835</v>
      </c>
      <c r="G28" s="9"/>
    </row>
    <row r="29" spans="1:7" ht="16" thickTop="1" thickBot="1">
      <c r="A29" s="13" t="s">
        <v>17</v>
      </c>
      <c r="B29" s="13" t="s">
        <v>184</v>
      </c>
      <c r="C29" s="14"/>
      <c r="D29" s="14"/>
      <c r="E29" s="14"/>
      <c r="F29" s="14"/>
      <c r="G29" s="14"/>
    </row>
    <row r="30" spans="1:7" ht="16" thickTop="1" thickBot="1">
      <c r="A30" s="5" t="s">
        <v>25</v>
      </c>
      <c r="B30" s="5" t="s">
        <v>233</v>
      </c>
      <c r="C30" s="6"/>
      <c r="D30" s="6"/>
      <c r="E30" s="6"/>
      <c r="F30" s="6">
        <v>27821</v>
      </c>
      <c r="G30" s="6"/>
    </row>
    <row r="31" spans="1:7" ht="16" thickTop="1" thickBot="1">
      <c r="A31" s="5" t="s">
        <v>26</v>
      </c>
      <c r="B31" s="5" t="s">
        <v>186</v>
      </c>
      <c r="C31" s="6"/>
      <c r="D31" s="6"/>
      <c r="E31" s="6"/>
      <c r="F31" s="6">
        <v>583</v>
      </c>
      <c r="G31" s="6"/>
    </row>
    <row r="32" spans="1:7" ht="16" thickTop="1" thickBot="1">
      <c r="A32" s="5" t="s">
        <v>27</v>
      </c>
      <c r="B32" s="5" t="s">
        <v>187</v>
      </c>
      <c r="C32" s="6"/>
      <c r="D32" s="6"/>
      <c r="E32" s="6"/>
      <c r="F32" s="6">
        <v>82161</v>
      </c>
      <c r="G32" s="6"/>
    </row>
    <row r="33" spans="1:7" ht="16" thickTop="1" thickBot="1">
      <c r="A33" s="8" t="s">
        <v>28</v>
      </c>
      <c r="B33" s="8" t="s">
        <v>188</v>
      </c>
      <c r="C33" s="9"/>
      <c r="D33" s="9"/>
      <c r="E33" s="9"/>
      <c r="F33" s="9">
        <f>SUM(F30:F32)</f>
        <v>110565</v>
      </c>
      <c r="G33" s="9"/>
    </row>
    <row r="34" spans="1:7" ht="16" thickTop="1" thickBot="1">
      <c r="A34" s="8" t="s">
        <v>29</v>
      </c>
      <c r="B34" s="8" t="s">
        <v>189</v>
      </c>
      <c r="C34" s="9"/>
      <c r="D34" s="9"/>
      <c r="E34" s="9"/>
      <c r="F34" s="9">
        <f>F28+F33</f>
        <v>126400</v>
      </c>
      <c r="G34" s="9"/>
    </row>
    <row r="35" spans="1:7" ht="15" thickTop="1" thickBot="1"/>
    <row r="36" spans="1:7" ht="16" thickTop="1" thickBot="1">
      <c r="A36" s="13" t="s">
        <v>30</v>
      </c>
      <c r="B36" s="13" t="s">
        <v>190</v>
      </c>
      <c r="C36" s="14"/>
      <c r="D36" s="14"/>
      <c r="E36" s="14"/>
      <c r="F36" s="14"/>
      <c r="G36" s="14"/>
    </row>
    <row r="37" spans="1:7" ht="16" thickTop="1" thickBot="1">
      <c r="A37" s="5" t="s">
        <v>31</v>
      </c>
      <c r="B37" s="5" t="s">
        <v>191</v>
      </c>
      <c r="C37" s="6"/>
      <c r="D37" s="6"/>
      <c r="E37" s="6"/>
      <c r="F37" s="6">
        <v>2</v>
      </c>
      <c r="G37" s="6"/>
    </row>
    <row r="38" spans="1:7" ht="16" thickTop="1" thickBot="1">
      <c r="A38" s="5" t="s">
        <v>32</v>
      </c>
      <c r="B38" s="5" t="s">
        <v>192</v>
      </c>
      <c r="C38" s="6"/>
      <c r="D38" s="6"/>
      <c r="E38" s="6"/>
      <c r="F38" s="6">
        <v>-33994</v>
      </c>
      <c r="G38" s="6"/>
    </row>
    <row r="39" spans="1:7" ht="16" thickTop="1" thickBot="1">
      <c r="A39" s="5" t="s">
        <v>33</v>
      </c>
      <c r="B39" s="5" t="s">
        <v>193</v>
      </c>
      <c r="C39" s="6"/>
      <c r="D39" s="6"/>
      <c r="E39" s="6"/>
      <c r="F39" s="6">
        <v>14101</v>
      </c>
      <c r="G39" s="6"/>
    </row>
    <row r="40" spans="1:7" ht="16" thickTop="1" thickBot="1">
      <c r="A40" s="5" t="s">
        <v>34</v>
      </c>
      <c r="B40" s="5" t="s">
        <v>194</v>
      </c>
      <c r="C40" s="6"/>
      <c r="D40" s="6"/>
      <c r="E40" s="6"/>
      <c r="F40" s="6">
        <v>6521</v>
      </c>
      <c r="G40" s="6"/>
    </row>
    <row r="41" spans="1:7" ht="16" thickTop="1" thickBot="1">
      <c r="A41" s="5" t="s">
        <v>35</v>
      </c>
      <c r="B41" s="5" t="s">
        <v>195</v>
      </c>
      <c r="C41" s="6"/>
      <c r="D41" s="6"/>
      <c r="E41" s="6"/>
      <c r="F41" s="6">
        <v>-183</v>
      </c>
      <c r="G41" s="6"/>
    </row>
    <row r="42" spans="1:7" ht="16" thickTop="1" thickBot="1">
      <c r="A42" s="5" t="s">
        <v>36</v>
      </c>
      <c r="B42" s="5" t="s">
        <v>196</v>
      </c>
      <c r="C42" s="6"/>
      <c r="D42" s="6"/>
      <c r="E42" s="6"/>
      <c r="F42" s="6">
        <v>22703</v>
      </c>
      <c r="G42" s="6"/>
    </row>
    <row r="43" spans="1:7" ht="16" thickTop="1" thickBot="1">
      <c r="A43" s="15" t="s">
        <v>51</v>
      </c>
      <c r="B43" s="15" t="s">
        <v>197</v>
      </c>
      <c r="C43" s="16"/>
      <c r="D43" s="16"/>
      <c r="E43" s="16"/>
      <c r="F43" s="16">
        <v>9150</v>
      </c>
      <c r="G43" s="16"/>
    </row>
    <row r="44" spans="1:7" ht="16" thickTop="1" thickBot="1">
      <c r="A44" s="8" t="s">
        <v>37</v>
      </c>
      <c r="B44" s="8" t="s">
        <v>198</v>
      </c>
      <c r="C44" s="9"/>
      <c r="D44" s="9"/>
      <c r="E44" s="9"/>
      <c r="F44" s="9">
        <f>SUM(F37:F42)</f>
        <v>9150</v>
      </c>
      <c r="G44" s="9"/>
    </row>
    <row r="45" spans="1:7" ht="16" thickTop="1" thickBot="1">
      <c r="A45" s="13" t="s">
        <v>38</v>
      </c>
      <c r="B45" s="13" t="s">
        <v>199</v>
      </c>
      <c r="C45" s="14"/>
      <c r="D45" s="14"/>
      <c r="E45" s="14"/>
      <c r="F45" s="14"/>
      <c r="G45" s="14"/>
    </row>
    <row r="46" spans="1:7" ht="16" thickTop="1" thickBot="1">
      <c r="A46" s="5" t="s">
        <v>39</v>
      </c>
      <c r="B46" s="5" t="s">
        <v>200</v>
      </c>
      <c r="C46" s="6"/>
      <c r="D46" s="6"/>
      <c r="E46" s="6"/>
      <c r="F46" s="6">
        <v>67429</v>
      </c>
      <c r="G46" s="6"/>
    </row>
    <row r="47" spans="1:7" ht="16" thickTop="1" thickBot="1">
      <c r="A47" s="5" t="s">
        <v>40</v>
      </c>
      <c r="B47" s="5" t="s">
        <v>201</v>
      </c>
      <c r="C47" s="6"/>
      <c r="D47" s="6"/>
      <c r="E47" s="6"/>
      <c r="F47" s="6">
        <v>7363</v>
      </c>
      <c r="G47" s="6"/>
    </row>
    <row r="48" spans="1:7" ht="16" thickTop="1" thickBot="1">
      <c r="A48" s="5" t="s">
        <v>41</v>
      </c>
      <c r="B48" s="5" t="s">
        <v>202</v>
      </c>
      <c r="C48" s="6"/>
      <c r="D48" s="6"/>
      <c r="E48" s="6"/>
      <c r="F48" s="6"/>
      <c r="G48" s="6"/>
    </row>
    <row r="49" spans="1:7" ht="16" thickTop="1" thickBot="1">
      <c r="A49" s="8" t="s">
        <v>42</v>
      </c>
      <c r="B49" s="8" t="s">
        <v>203</v>
      </c>
      <c r="C49" s="9"/>
      <c r="D49" s="9"/>
      <c r="E49" s="9"/>
      <c r="F49" s="9">
        <f>SUM(F46:F48)</f>
        <v>74792</v>
      </c>
      <c r="G49" s="9"/>
    </row>
    <row r="50" spans="1:7" ht="16" thickTop="1" thickBot="1">
      <c r="A50" s="13" t="s">
        <v>43</v>
      </c>
      <c r="B50" s="13" t="s">
        <v>239</v>
      </c>
      <c r="C50" s="14"/>
      <c r="D50" s="14"/>
      <c r="E50" s="14"/>
      <c r="F50" s="14"/>
      <c r="G50" s="14"/>
    </row>
    <row r="51" spans="1:7" ht="16" thickTop="1" thickBot="1">
      <c r="A51" s="5" t="s">
        <v>44</v>
      </c>
      <c r="B51" s="5" t="s">
        <v>204</v>
      </c>
      <c r="C51" s="6"/>
      <c r="D51" s="6"/>
      <c r="E51" s="6"/>
      <c r="F51" s="6">
        <v>25638</v>
      </c>
      <c r="G51" s="6"/>
    </row>
    <row r="52" spans="1:7" ht="16" thickTop="1" thickBot="1">
      <c r="A52" s="5" t="s">
        <v>45</v>
      </c>
      <c r="B52" s="5" t="s">
        <v>205</v>
      </c>
      <c r="C52" s="6"/>
      <c r="D52" s="6"/>
      <c r="E52" s="6"/>
      <c r="F52" s="6">
        <v>2615</v>
      </c>
      <c r="G52" s="6"/>
    </row>
    <row r="53" spans="1:7" ht="16" thickTop="1" thickBot="1">
      <c r="A53" s="5" t="s">
        <v>46</v>
      </c>
      <c r="B53" s="5" t="s">
        <v>206</v>
      </c>
      <c r="C53" s="6"/>
      <c r="D53" s="6"/>
      <c r="E53" s="6"/>
      <c r="F53" s="6">
        <v>5218</v>
      </c>
      <c r="G53" s="6"/>
    </row>
    <row r="54" spans="1:7" ht="16" thickTop="1" thickBot="1">
      <c r="A54" s="5" t="s">
        <v>47</v>
      </c>
      <c r="B54" s="5" t="s">
        <v>207</v>
      </c>
      <c r="C54" s="6"/>
      <c r="D54" s="6"/>
      <c r="E54" s="6"/>
      <c r="F54" s="6">
        <v>1321</v>
      </c>
      <c r="G54" s="6"/>
    </row>
    <row r="55" spans="1:7" ht="16" thickTop="1" thickBot="1">
      <c r="A55" s="5" t="s">
        <v>48</v>
      </c>
      <c r="B55" s="5" t="s">
        <v>208</v>
      </c>
      <c r="C55" s="6"/>
      <c r="D55" s="6"/>
      <c r="E55" s="6"/>
      <c r="F55" s="6">
        <v>7666</v>
      </c>
      <c r="G55" s="6"/>
    </row>
    <row r="56" spans="1:7" ht="16" thickTop="1" thickBot="1">
      <c r="A56" s="13" t="s">
        <v>49</v>
      </c>
      <c r="B56" s="13" t="s">
        <v>209</v>
      </c>
      <c r="C56" s="14"/>
      <c r="D56" s="14"/>
      <c r="E56" s="14"/>
      <c r="F56" s="14">
        <f>SUM(F51:F55)</f>
        <v>42458</v>
      </c>
      <c r="G56" s="14"/>
    </row>
    <row r="57" spans="1:7" ht="16" thickTop="1" thickBot="1">
      <c r="A57" s="8" t="s">
        <v>50</v>
      </c>
      <c r="B57" s="8" t="s">
        <v>210</v>
      </c>
      <c r="C57" s="9"/>
      <c r="D57" s="9"/>
      <c r="E57" s="9"/>
      <c r="F57" s="9">
        <f>F44+F49+F56</f>
        <v>126400</v>
      </c>
      <c r="G57" s="9"/>
    </row>
    <row r="58" spans="1:7" ht="15" thickTop="1" thickBot="1"/>
    <row r="59" spans="1:7" ht="16" thickTop="1" thickBot="1">
      <c r="A59" s="3" t="s">
        <v>111</v>
      </c>
      <c r="B59" s="3" t="s">
        <v>145</v>
      </c>
      <c r="C59" s="4" t="str">
        <f>C2</f>
        <v>1-3Q19</v>
      </c>
      <c r="D59" s="4" t="s">
        <v>248</v>
      </c>
      <c r="E59" s="4"/>
      <c r="F59" s="4" t="str">
        <f>F19</f>
        <v>1-3Q20</v>
      </c>
      <c r="G59" s="4" t="s">
        <v>252</v>
      </c>
    </row>
    <row r="60" spans="1:7" ht="16" thickTop="1" thickBot="1">
      <c r="A60" s="13" t="s">
        <v>52</v>
      </c>
      <c r="B60" s="13" t="s">
        <v>234</v>
      </c>
      <c r="C60" s="14"/>
      <c r="D60" s="14"/>
      <c r="E60" s="14"/>
      <c r="F60" s="14"/>
      <c r="G60" s="14"/>
    </row>
    <row r="61" spans="1:7" ht="16" thickTop="1" thickBot="1">
      <c r="A61" s="13" t="s">
        <v>10</v>
      </c>
      <c r="B61" s="13" t="s">
        <v>156</v>
      </c>
      <c r="C61" s="14">
        <f>C15</f>
        <v>1594</v>
      </c>
      <c r="D61" s="14">
        <f>D15</f>
        <v>7259</v>
      </c>
      <c r="E61" s="14"/>
      <c r="F61" s="14">
        <f>F15</f>
        <v>31929</v>
      </c>
      <c r="G61" s="14">
        <f>G15</f>
        <v>-108173</v>
      </c>
    </row>
    <row r="62" spans="1:7" ht="16" thickTop="1" thickBot="1">
      <c r="A62" s="5" t="s">
        <v>53</v>
      </c>
      <c r="B62" s="5" t="s">
        <v>235</v>
      </c>
      <c r="C62" s="6"/>
      <c r="D62" s="6">
        <v>0</v>
      </c>
      <c r="E62" s="6"/>
      <c r="F62" s="6"/>
      <c r="G62" s="6">
        <v>0</v>
      </c>
    </row>
    <row r="63" spans="1:7" ht="16" thickTop="1" thickBot="1">
      <c r="A63" s="5" t="s">
        <v>54</v>
      </c>
      <c r="B63" s="5" t="s">
        <v>112</v>
      </c>
      <c r="C63" s="6">
        <v>1487</v>
      </c>
      <c r="D63" s="6">
        <v>542</v>
      </c>
      <c r="E63" s="6"/>
      <c r="F63" s="6">
        <v>1862</v>
      </c>
      <c r="G63" s="6">
        <v>1468</v>
      </c>
    </row>
    <row r="64" spans="1:7" ht="16" thickTop="1" thickBot="1">
      <c r="A64" s="5" t="s">
        <v>55</v>
      </c>
      <c r="B64" s="5" t="s">
        <v>214</v>
      </c>
      <c r="C64" s="6">
        <v>-283</v>
      </c>
      <c r="D64" s="6">
        <v>167</v>
      </c>
      <c r="E64" s="6"/>
      <c r="F64" s="6">
        <v>34</v>
      </c>
      <c r="G64" s="6">
        <v>33</v>
      </c>
    </row>
    <row r="65" spans="1:7" ht="16" thickTop="1" thickBot="1">
      <c r="A65" s="5" t="s">
        <v>56</v>
      </c>
      <c r="B65" s="5" t="s">
        <v>213</v>
      </c>
      <c r="C65" s="6">
        <v>600</v>
      </c>
      <c r="D65" s="6">
        <v>-805</v>
      </c>
      <c r="E65" s="6"/>
      <c r="F65" s="6">
        <v>-1063</v>
      </c>
      <c r="G65" s="6">
        <v>1311</v>
      </c>
    </row>
    <row r="66" spans="1:7" ht="16" thickTop="1" thickBot="1">
      <c r="A66" s="5" t="s">
        <v>275</v>
      </c>
      <c r="B66" s="5" t="s">
        <v>236</v>
      </c>
      <c r="C66" s="6">
        <v>11</v>
      </c>
      <c r="D66" s="6">
        <v>0</v>
      </c>
      <c r="E66" s="6"/>
      <c r="F66" s="6">
        <v>-17</v>
      </c>
      <c r="G66" s="6">
        <v>-97</v>
      </c>
    </row>
    <row r="67" spans="1:7" ht="16" thickTop="1" thickBot="1">
      <c r="A67" s="5" t="s">
        <v>269</v>
      </c>
      <c r="B67" s="5" t="s">
        <v>290</v>
      </c>
      <c r="C67" s="6">
        <v>0</v>
      </c>
      <c r="D67" s="6">
        <v>0</v>
      </c>
      <c r="E67" s="6"/>
      <c r="F67" s="6">
        <v>0</v>
      </c>
      <c r="G67" s="6">
        <v>217</v>
      </c>
    </row>
    <row r="68" spans="1:7" ht="16" thickTop="1" thickBot="1">
      <c r="A68" s="5" t="s">
        <v>57</v>
      </c>
      <c r="B68" s="5" t="s">
        <v>216</v>
      </c>
      <c r="C68" s="6">
        <v>1651</v>
      </c>
      <c r="D68" s="6">
        <v>402</v>
      </c>
      <c r="E68" s="6"/>
      <c r="F68" s="6">
        <v>2227</v>
      </c>
      <c r="G68" s="6">
        <v>1531</v>
      </c>
    </row>
    <row r="69" spans="1:7" ht="30" thickTop="1" thickBot="1">
      <c r="A69" s="5" t="s">
        <v>58</v>
      </c>
      <c r="B69" s="5" t="s">
        <v>217</v>
      </c>
      <c r="C69" s="6">
        <v>3165</v>
      </c>
      <c r="D69" s="6">
        <v>702</v>
      </c>
      <c r="E69" s="6"/>
      <c r="F69" s="6">
        <v>19072</v>
      </c>
      <c r="G69" s="6">
        <v>109177</v>
      </c>
    </row>
    <row r="70" spans="1:7" ht="16" thickTop="1" thickBot="1">
      <c r="A70" s="5" t="s">
        <v>59</v>
      </c>
      <c r="B70" s="5" t="s">
        <v>218</v>
      </c>
      <c r="C70" s="6"/>
      <c r="D70" s="6"/>
      <c r="E70" s="6"/>
      <c r="F70" s="6"/>
      <c r="G70" s="6"/>
    </row>
    <row r="71" spans="1:7" ht="30" thickTop="1" thickBot="1">
      <c r="A71" s="5" t="s">
        <v>60</v>
      </c>
      <c r="B71" s="5" t="s">
        <v>219</v>
      </c>
      <c r="C71" s="6">
        <v>-8098</v>
      </c>
      <c r="D71" s="6">
        <v>3149</v>
      </c>
      <c r="E71" s="6"/>
      <c r="F71" s="6">
        <v>-6618</v>
      </c>
      <c r="G71" s="6">
        <v>-1420</v>
      </c>
    </row>
    <row r="72" spans="1:7" ht="30" thickTop="1" thickBot="1">
      <c r="A72" s="5" t="s">
        <v>44</v>
      </c>
      <c r="B72" s="5" t="s">
        <v>237</v>
      </c>
      <c r="C72" s="6">
        <v>6108</v>
      </c>
      <c r="D72" s="6">
        <v>-11106</v>
      </c>
      <c r="E72" s="6"/>
      <c r="F72" s="6">
        <v>14602</v>
      </c>
      <c r="G72" s="6">
        <v>12074</v>
      </c>
    </row>
    <row r="73" spans="1:7" ht="16" thickTop="1" thickBot="1">
      <c r="A73" s="5" t="s">
        <v>45</v>
      </c>
      <c r="B73" s="5" t="s">
        <v>221</v>
      </c>
      <c r="C73" s="6">
        <v>2085</v>
      </c>
      <c r="D73" s="6">
        <v>786</v>
      </c>
      <c r="E73" s="6"/>
      <c r="F73" s="6">
        <v>-256</v>
      </c>
      <c r="G73" s="6">
        <v>745</v>
      </c>
    </row>
    <row r="74" spans="1:7" ht="16" thickTop="1" thickBot="1">
      <c r="A74" s="5" t="s">
        <v>48</v>
      </c>
      <c r="B74" s="5" t="s">
        <v>222</v>
      </c>
      <c r="C74" s="6">
        <v>401</v>
      </c>
      <c r="D74" s="6">
        <v>6634</v>
      </c>
      <c r="E74" s="6"/>
      <c r="F74" s="6">
        <v>631</v>
      </c>
      <c r="G74" s="6">
        <v>93</v>
      </c>
    </row>
    <row r="75" spans="1:7" ht="16" thickTop="1" thickBot="1">
      <c r="A75" s="5" t="s">
        <v>61</v>
      </c>
      <c r="B75" s="5" t="s">
        <v>223</v>
      </c>
      <c r="C75" s="6">
        <v>727</v>
      </c>
      <c r="D75" s="6">
        <v>-727</v>
      </c>
      <c r="E75" s="6"/>
      <c r="F75" s="6">
        <v>170</v>
      </c>
      <c r="G75" s="6">
        <v>13</v>
      </c>
    </row>
    <row r="76" spans="1:7" ht="16" thickTop="1" thickBot="1">
      <c r="A76" s="8" t="s">
        <v>52</v>
      </c>
      <c r="B76" s="8" t="s">
        <v>224</v>
      </c>
      <c r="C76" s="9">
        <f>SUM(C61,C63:C69,C71:C75)</f>
        <v>9448</v>
      </c>
      <c r="D76" s="9">
        <f>SUM(D61,D63:D69,D71:D75)</f>
        <v>7003</v>
      </c>
      <c r="E76" s="9"/>
      <c r="F76" s="9">
        <f>SUM(F61,F63:F69,F71:F75)</f>
        <v>62573</v>
      </c>
      <c r="G76" s="9">
        <f>SUM(G61,G63:G69,G71:G75)</f>
        <v>16972</v>
      </c>
    </row>
    <row r="77" spans="1:7" ht="16" thickTop="1" thickBot="1">
      <c r="A77" s="5" t="s">
        <v>63</v>
      </c>
      <c r="B77" s="5" t="s">
        <v>225</v>
      </c>
      <c r="C77" s="6">
        <v>-2142</v>
      </c>
      <c r="D77" s="6">
        <v>-1317</v>
      </c>
      <c r="E77" s="6"/>
      <c r="F77" s="6">
        <v>-3763</v>
      </c>
      <c r="G77" s="6">
        <v>-1962</v>
      </c>
    </row>
    <row r="78" spans="1:7" ht="16" thickTop="1" thickBot="1">
      <c r="A78" s="8" t="s">
        <v>62</v>
      </c>
      <c r="B78" s="8" t="s">
        <v>226</v>
      </c>
      <c r="C78" s="9">
        <f>C76+C77</f>
        <v>7306</v>
      </c>
      <c r="D78" s="9">
        <f>D76+D77</f>
        <v>5686</v>
      </c>
      <c r="E78" s="9"/>
      <c r="F78" s="9">
        <f>F76+F77</f>
        <v>58810</v>
      </c>
      <c r="G78" s="9">
        <f>G76+G77</f>
        <v>15010</v>
      </c>
    </row>
    <row r="79" spans="1:7" ht="15" thickTop="1" thickBot="1">
      <c r="C79" s="17"/>
      <c r="D79" s="17"/>
      <c r="E79" s="17"/>
      <c r="F79" s="17"/>
      <c r="G79" s="17"/>
    </row>
    <row r="80" spans="1:7" ht="16" thickTop="1" thickBot="1">
      <c r="A80" s="13" t="s">
        <v>64</v>
      </c>
      <c r="B80" s="13" t="s">
        <v>227</v>
      </c>
      <c r="C80" s="14"/>
      <c r="D80" s="14"/>
      <c r="E80" s="14"/>
      <c r="F80" s="14"/>
      <c r="G80" s="14"/>
    </row>
    <row r="81" spans="1:7" ht="16" thickTop="1" thickBot="1">
      <c r="A81" s="5" t="s">
        <v>65</v>
      </c>
      <c r="B81" s="5" t="s">
        <v>228</v>
      </c>
      <c r="C81" s="6">
        <v>-717</v>
      </c>
      <c r="D81" s="6">
        <v>-368</v>
      </c>
      <c r="E81" s="6"/>
      <c r="F81" s="6">
        <v>-1580</v>
      </c>
      <c r="G81" s="6">
        <v>-560</v>
      </c>
    </row>
    <row r="82" spans="1:7" ht="16" thickTop="1" thickBot="1">
      <c r="A82" s="5" t="s">
        <v>270</v>
      </c>
      <c r="B82" s="5" t="s">
        <v>229</v>
      </c>
      <c r="C82" s="6">
        <v>0</v>
      </c>
      <c r="D82" s="6">
        <v>0</v>
      </c>
      <c r="E82" s="6"/>
      <c r="F82" s="6">
        <v>0</v>
      </c>
      <c r="G82" s="6">
        <v>-1297</v>
      </c>
    </row>
    <row r="83" spans="1:7" ht="16" thickTop="1" thickBot="1">
      <c r="A83" s="5" t="s">
        <v>66</v>
      </c>
      <c r="B83" s="5" t="s">
        <v>288</v>
      </c>
      <c r="C83" s="6">
        <v>0</v>
      </c>
      <c r="D83" s="6">
        <v>0</v>
      </c>
      <c r="E83" s="6"/>
      <c r="F83" s="6">
        <v>-2088</v>
      </c>
      <c r="G83" s="6">
        <v>0</v>
      </c>
    </row>
    <row r="84" spans="1:7" ht="16" thickTop="1" thickBot="1">
      <c r="A84" s="5" t="s">
        <v>67</v>
      </c>
      <c r="B84" s="5" t="s">
        <v>230</v>
      </c>
      <c r="C84" s="6">
        <v>369</v>
      </c>
      <c r="D84" s="6">
        <v>150</v>
      </c>
      <c r="E84" s="6"/>
      <c r="F84" s="6">
        <v>67</v>
      </c>
      <c r="G84" s="6">
        <v>0</v>
      </c>
    </row>
    <row r="85" spans="1:7" ht="16" thickTop="1" thickBot="1">
      <c r="A85" s="8" t="s">
        <v>68</v>
      </c>
      <c r="B85" s="8" t="s">
        <v>231</v>
      </c>
      <c r="C85" s="9">
        <f>SUM(C81:C84)</f>
        <v>-348</v>
      </c>
      <c r="D85" s="9">
        <f>SUM(D81:D84)</f>
        <v>-218</v>
      </c>
      <c r="E85" s="9"/>
      <c r="F85" s="9">
        <f>SUM(F81:F84)</f>
        <v>-3601</v>
      </c>
      <c r="G85" s="9">
        <f>SUM(G81:G84)</f>
        <v>-1857</v>
      </c>
    </row>
    <row r="86" spans="1:7" ht="15" thickTop="1" thickBot="1">
      <c r="C86" s="17"/>
      <c r="D86" s="17"/>
      <c r="E86" s="17"/>
      <c r="F86" s="17"/>
      <c r="G86" s="17"/>
    </row>
    <row r="87" spans="1:7" ht="16" thickTop="1" thickBot="1">
      <c r="A87" s="13" t="s">
        <v>69</v>
      </c>
      <c r="B87" s="13" t="s">
        <v>238</v>
      </c>
      <c r="C87" s="14"/>
      <c r="D87" s="14"/>
      <c r="E87" s="14"/>
      <c r="F87" s="14"/>
      <c r="G87" s="14"/>
    </row>
    <row r="88" spans="1:7" ht="16" thickTop="1" thickBot="1">
      <c r="A88" s="5" t="s">
        <v>70</v>
      </c>
      <c r="B88" s="5" t="s">
        <v>163</v>
      </c>
      <c r="C88" s="6">
        <v>11</v>
      </c>
      <c r="D88" s="6">
        <v>0</v>
      </c>
      <c r="E88" s="6"/>
      <c r="F88" s="6">
        <v>8384</v>
      </c>
      <c r="G88" s="6">
        <v>0</v>
      </c>
    </row>
    <row r="89" spans="1:7" ht="16" thickTop="1" thickBot="1">
      <c r="A89" s="5" t="s">
        <v>71</v>
      </c>
      <c r="B89" s="5" t="s">
        <v>164</v>
      </c>
      <c r="C89" s="6">
        <v>0</v>
      </c>
      <c r="D89" s="6">
        <v>0</v>
      </c>
      <c r="E89" s="6"/>
      <c r="F89" s="6">
        <v>1447</v>
      </c>
      <c r="G89" s="6">
        <v>0</v>
      </c>
    </row>
    <row r="90" spans="1:7" ht="16" thickTop="1" thickBot="1">
      <c r="A90" s="5" t="s">
        <v>72</v>
      </c>
      <c r="B90" s="5" t="s">
        <v>165</v>
      </c>
      <c r="C90" s="6">
        <v>0</v>
      </c>
      <c r="D90" s="6">
        <v>-16739</v>
      </c>
      <c r="E90" s="6"/>
      <c r="F90" s="6">
        <v>-6255</v>
      </c>
      <c r="G90" s="6">
        <v>0</v>
      </c>
    </row>
    <row r="91" spans="1:7" ht="16" thickTop="1" thickBot="1">
      <c r="A91" s="5" t="s">
        <v>114</v>
      </c>
      <c r="B91" s="5"/>
      <c r="C91" s="6">
        <v>0</v>
      </c>
      <c r="D91" s="6">
        <v>0</v>
      </c>
      <c r="E91" s="6"/>
      <c r="F91" s="6">
        <v>0</v>
      </c>
      <c r="G91" s="6">
        <v>0</v>
      </c>
    </row>
    <row r="92" spans="1:7" ht="16" thickTop="1" thickBot="1">
      <c r="A92" s="5" t="s">
        <v>73</v>
      </c>
      <c r="B92" s="5" t="s">
        <v>167</v>
      </c>
      <c r="C92" s="6">
        <v>0</v>
      </c>
      <c r="D92" s="6">
        <v>-2942</v>
      </c>
      <c r="E92" s="6"/>
      <c r="F92" s="6">
        <v>-1443</v>
      </c>
      <c r="G92" s="6">
        <v>-1</v>
      </c>
    </row>
    <row r="93" spans="1:7" ht="16" thickTop="1" thickBot="1">
      <c r="A93" s="5" t="s">
        <v>271</v>
      </c>
      <c r="B93" s="5"/>
      <c r="C93" s="6">
        <v>0</v>
      </c>
      <c r="D93" s="6">
        <v>-11</v>
      </c>
      <c r="E93" s="6"/>
      <c r="F93" s="6">
        <v>0</v>
      </c>
      <c r="G93" s="6">
        <v>-864</v>
      </c>
    </row>
    <row r="94" spans="1:7" ht="16" thickTop="1" thickBot="1">
      <c r="A94" s="5" t="s">
        <v>74</v>
      </c>
      <c r="B94" s="5" t="s">
        <v>168</v>
      </c>
      <c r="C94" s="6">
        <v>-992</v>
      </c>
      <c r="D94" s="6">
        <v>-349</v>
      </c>
      <c r="E94" s="6"/>
      <c r="F94" s="6">
        <v>-1374</v>
      </c>
      <c r="G94" s="6">
        <v>-410</v>
      </c>
    </row>
    <row r="95" spans="1:7" ht="16" thickTop="1" thickBot="1">
      <c r="A95" s="5" t="s">
        <v>75</v>
      </c>
      <c r="B95" s="5" t="s">
        <v>169</v>
      </c>
      <c r="C95" s="6">
        <v>-86</v>
      </c>
      <c r="D95" s="6">
        <v>-24</v>
      </c>
      <c r="E95" s="6"/>
      <c r="F95" s="6">
        <v>-101</v>
      </c>
      <c r="G95" s="6">
        <v>-38</v>
      </c>
    </row>
    <row r="96" spans="1:7" ht="16" thickTop="1" thickBot="1">
      <c r="A96" s="5" t="s">
        <v>272</v>
      </c>
      <c r="B96" s="5"/>
      <c r="C96" s="6">
        <v>0</v>
      </c>
      <c r="D96" s="6">
        <v>21</v>
      </c>
      <c r="E96" s="6"/>
      <c r="F96" s="6">
        <v>0</v>
      </c>
      <c r="G96" s="6">
        <v>52</v>
      </c>
    </row>
    <row r="97" spans="1:7" ht="16" thickTop="1" thickBot="1">
      <c r="A97" s="8" t="s">
        <v>76</v>
      </c>
      <c r="B97" s="8" t="s">
        <v>170</v>
      </c>
      <c r="C97" s="9">
        <f>SUM(C88:C96)</f>
        <v>-1067</v>
      </c>
      <c r="D97" s="9">
        <f>SUM(D88:D96)</f>
        <v>-20044</v>
      </c>
      <c r="E97" s="9"/>
      <c r="F97" s="9">
        <f>SUM(F88:F96)</f>
        <v>658</v>
      </c>
      <c r="G97" s="9">
        <f>SUM(G88:G96)</f>
        <v>-1261</v>
      </c>
    </row>
    <row r="98" spans="1:7" ht="15" thickTop="1" thickBot="1">
      <c r="C98" s="17"/>
      <c r="D98" s="17"/>
      <c r="E98" s="17"/>
      <c r="F98" s="17"/>
      <c r="G98" s="17"/>
    </row>
    <row r="99" spans="1:7" ht="30" thickTop="1" thickBot="1">
      <c r="A99" s="13" t="s">
        <v>77</v>
      </c>
      <c r="B99" s="13" t="s">
        <v>171</v>
      </c>
      <c r="C99" s="14">
        <f>SUM(C78,C85,C97)</f>
        <v>5891</v>
      </c>
      <c r="D99" s="14">
        <f>SUM(D78,D85,D97)</f>
        <v>-14576</v>
      </c>
      <c r="E99" s="14"/>
      <c r="F99" s="14">
        <f>SUM(F78,F85,F97)</f>
        <v>55867</v>
      </c>
      <c r="G99" s="14">
        <f>SUM(G78,G85,G97)</f>
        <v>11892</v>
      </c>
    </row>
    <row r="100" spans="1:7" ht="16" thickTop="1" thickBot="1">
      <c r="A100" s="5" t="s">
        <v>78</v>
      </c>
      <c r="B100" s="5" t="s">
        <v>172</v>
      </c>
      <c r="C100" s="6">
        <v>-882</v>
      </c>
      <c r="D100" s="6">
        <v>882</v>
      </c>
      <c r="E100" s="6"/>
      <c r="F100" s="6">
        <v>24</v>
      </c>
      <c r="G100" s="6">
        <v>105</v>
      </c>
    </row>
    <row r="101" spans="1:7" ht="16" thickTop="1" thickBot="1">
      <c r="A101" s="13" t="s">
        <v>79</v>
      </c>
      <c r="B101" s="13" t="s">
        <v>173</v>
      </c>
      <c r="C101" s="14">
        <v>34955</v>
      </c>
      <c r="D101" s="14">
        <v>39964</v>
      </c>
      <c r="E101" s="14"/>
      <c r="F101" s="14">
        <v>26270</v>
      </c>
      <c r="G101" s="14">
        <v>82161</v>
      </c>
    </row>
    <row r="102" spans="1:7" ht="16" thickTop="1" thickBot="1">
      <c r="A102" s="8" t="s">
        <v>80</v>
      </c>
      <c r="B102" s="8" t="s">
        <v>174</v>
      </c>
      <c r="C102" s="9">
        <f>C99+C101+C100</f>
        <v>39964</v>
      </c>
      <c r="D102" s="9">
        <f>D99+D101+D100</f>
        <v>26270</v>
      </c>
      <c r="E102" s="9"/>
      <c r="F102" s="9">
        <f>F99+F101+F100</f>
        <v>82161</v>
      </c>
      <c r="G102" s="9">
        <f>G99+G101+G100</f>
        <v>94158</v>
      </c>
    </row>
    <row r="103" spans="1:7" ht="14" thickTop="1"/>
    <row r="106" spans="1:7" ht="14" thickBot="1"/>
    <row r="107" spans="1:7" ht="16" thickTop="1" thickBot="1">
      <c r="A107" s="3" t="s">
        <v>118</v>
      </c>
      <c r="B107" s="3" t="s">
        <v>118</v>
      </c>
      <c r="C107" s="4" t="str">
        <f>+C2</f>
        <v>1-3Q19</v>
      </c>
      <c r="D107" s="4" t="str">
        <f>+D2</f>
        <v>4Q19</v>
      </c>
      <c r="E107" s="4"/>
      <c r="F107" s="4" t="str">
        <f>+F2</f>
        <v>1-3Q20</v>
      </c>
      <c r="G107" s="4" t="str">
        <f>+G2</f>
        <v>4Q20</v>
      </c>
    </row>
    <row r="108" spans="1:7" ht="16" thickTop="1" thickBot="1">
      <c r="A108" s="5" t="s">
        <v>81</v>
      </c>
      <c r="B108" s="5" t="s">
        <v>81</v>
      </c>
      <c r="C108" s="6">
        <v>186344</v>
      </c>
      <c r="D108" s="6">
        <v>71711</v>
      </c>
      <c r="E108" s="6"/>
      <c r="F108" s="6">
        <v>239522</v>
      </c>
      <c r="G108" s="6">
        <v>86162</v>
      </c>
    </row>
    <row r="109" spans="1:7" ht="16" thickTop="1" thickBot="1">
      <c r="A109" s="5" t="s">
        <v>82</v>
      </c>
      <c r="B109" s="5" t="s">
        <v>82</v>
      </c>
      <c r="C109" s="6">
        <v>946</v>
      </c>
      <c r="D109" s="6">
        <v>390</v>
      </c>
      <c r="E109" s="6"/>
      <c r="F109" s="6">
        <v>4007</v>
      </c>
      <c r="G109" s="6">
        <v>3030.1344279333616</v>
      </c>
    </row>
    <row r="110" spans="1:7" ht="16" thickTop="1" thickBot="1">
      <c r="A110" s="8" t="s">
        <v>83</v>
      </c>
      <c r="B110" s="8" t="s">
        <v>83</v>
      </c>
      <c r="C110" s="9">
        <f>+C108+C109</f>
        <v>187290</v>
      </c>
      <c r="D110" s="9">
        <f>+D108+D109</f>
        <v>72101</v>
      </c>
      <c r="E110" s="9"/>
      <c r="F110" s="9">
        <f>+F108+F109</f>
        <v>243529</v>
      </c>
      <c r="G110" s="9">
        <f>+G108+G109</f>
        <v>89192.134427933357</v>
      </c>
    </row>
    <row r="111" spans="1:7" ht="15" thickTop="1" thickBot="1">
      <c r="C111" s="17"/>
      <c r="D111" s="17"/>
      <c r="E111" s="17"/>
      <c r="F111" s="17"/>
      <c r="G111" s="17"/>
    </row>
    <row r="112" spans="1:7" ht="16" thickTop="1" thickBot="1">
      <c r="A112" s="3" t="s">
        <v>118</v>
      </c>
      <c r="B112" s="3" t="s">
        <v>118</v>
      </c>
      <c r="C112" s="4" t="str">
        <f>+C107</f>
        <v>1-3Q19</v>
      </c>
      <c r="D112" s="4" t="str">
        <f>+D107</f>
        <v>4Q19</v>
      </c>
      <c r="E112" s="4"/>
      <c r="F112" s="4" t="str">
        <f>+F107</f>
        <v>1-3Q20</v>
      </c>
      <c r="G112" s="4" t="str">
        <f>+G107</f>
        <v>4Q20</v>
      </c>
    </row>
    <row r="113" spans="1:7" ht="16" thickTop="1" thickBot="1">
      <c r="A113" s="5" t="s">
        <v>84</v>
      </c>
      <c r="B113" s="5" t="s">
        <v>84</v>
      </c>
      <c r="C113" s="6">
        <v>116426</v>
      </c>
      <c r="D113" s="6">
        <v>43531</v>
      </c>
      <c r="E113" s="6"/>
      <c r="F113" s="6">
        <v>148900</v>
      </c>
      <c r="G113" s="6">
        <v>53188.512634940969</v>
      </c>
    </row>
    <row r="114" spans="1:7" ht="16" thickTop="1" thickBot="1">
      <c r="A114" s="5" t="s">
        <v>85</v>
      </c>
      <c r="B114" s="5" t="s">
        <v>85</v>
      </c>
      <c r="C114" s="6">
        <v>67181</v>
      </c>
      <c r="D114" s="6">
        <v>24559</v>
      </c>
      <c r="E114" s="6"/>
      <c r="F114" s="6">
        <v>81603</v>
      </c>
      <c r="G114" s="6">
        <v>27836.703686993191</v>
      </c>
    </row>
    <row r="115" spans="1:7" ht="16" thickTop="1" thickBot="1">
      <c r="A115" s="5" t="s">
        <v>98</v>
      </c>
      <c r="B115" s="5" t="s">
        <v>119</v>
      </c>
      <c r="C115" s="6">
        <v>3683</v>
      </c>
      <c r="D115" s="6">
        <v>4011</v>
      </c>
      <c r="E115" s="6"/>
      <c r="F115" s="6">
        <v>13026</v>
      </c>
      <c r="G115" s="6">
        <v>8166</v>
      </c>
    </row>
    <row r="116" spans="1:7" ht="16" thickTop="1" thickBot="1">
      <c r="A116" s="8" t="s">
        <v>83</v>
      </c>
      <c r="B116" s="8" t="s">
        <v>83</v>
      </c>
      <c r="C116" s="9">
        <f>+SUM(C113:C115)</f>
        <v>187290</v>
      </c>
      <c r="D116" s="9">
        <f>+SUM(D113:D115)</f>
        <v>72101</v>
      </c>
      <c r="E116" s="9"/>
      <c r="F116" s="9">
        <f>+SUM(F113:F115)</f>
        <v>243529</v>
      </c>
      <c r="G116" s="9">
        <f>+SUM(G113:G115)</f>
        <v>89191.21632193416</v>
      </c>
    </row>
    <row r="117" spans="1:7" ht="15" thickTop="1" thickBot="1"/>
    <row r="118" spans="1:7" ht="16" thickTop="1" thickBot="1">
      <c r="A118" s="3" t="s">
        <v>118</v>
      </c>
      <c r="B118" s="3" t="s">
        <v>118</v>
      </c>
      <c r="C118" s="4" t="str">
        <f>+C112</f>
        <v>1-3Q19</v>
      </c>
      <c r="D118" s="4" t="str">
        <f>+D112</f>
        <v>4Q19</v>
      </c>
      <c r="E118" s="4"/>
      <c r="F118" s="4" t="str">
        <f>+F112</f>
        <v>1-3Q20</v>
      </c>
      <c r="G118" s="4" t="str">
        <f>+G112</f>
        <v>4Q20</v>
      </c>
    </row>
    <row r="119" spans="1:7" ht="16" thickTop="1" thickBot="1">
      <c r="A119" s="5" t="s">
        <v>86</v>
      </c>
      <c r="B119" s="5" t="s">
        <v>86</v>
      </c>
      <c r="C119" s="6">
        <v>114297</v>
      </c>
      <c r="D119" s="6">
        <v>41438</v>
      </c>
      <c r="E119" s="6"/>
      <c r="F119" s="6">
        <v>142832</v>
      </c>
      <c r="G119" s="6">
        <v>51441</v>
      </c>
    </row>
    <row r="120" spans="1:7" ht="16" thickTop="1" thickBot="1">
      <c r="A120" s="5" t="s">
        <v>87</v>
      </c>
      <c r="B120" s="5" t="s">
        <v>87</v>
      </c>
      <c r="C120" s="6">
        <v>11351</v>
      </c>
      <c r="D120" s="6">
        <v>4677</v>
      </c>
      <c r="E120" s="6"/>
      <c r="F120" s="6">
        <v>16510</v>
      </c>
      <c r="G120" s="6">
        <v>6911</v>
      </c>
    </row>
    <row r="121" spans="1:7" ht="16" thickTop="1" thickBot="1">
      <c r="A121" s="5" t="s">
        <v>90</v>
      </c>
      <c r="B121" s="5" t="s">
        <v>90</v>
      </c>
      <c r="C121" s="6">
        <v>5357</v>
      </c>
      <c r="D121" s="6">
        <v>2222</v>
      </c>
      <c r="E121" s="6"/>
      <c r="F121" s="6">
        <v>7753</v>
      </c>
      <c r="G121" s="6">
        <v>2978</v>
      </c>
    </row>
    <row r="122" spans="1:7" ht="16" thickTop="1" thickBot="1">
      <c r="A122" s="5" t="s">
        <v>89</v>
      </c>
      <c r="B122" s="5" t="s">
        <v>89</v>
      </c>
      <c r="C122" s="6">
        <v>5525</v>
      </c>
      <c r="D122" s="6">
        <v>2117</v>
      </c>
      <c r="E122" s="6"/>
      <c r="F122" s="6">
        <v>7597</v>
      </c>
      <c r="G122" s="6">
        <v>2899</v>
      </c>
    </row>
    <row r="123" spans="1:7" ht="16" thickTop="1" thickBot="1">
      <c r="A123" s="5" t="s">
        <v>88</v>
      </c>
      <c r="B123" s="5" t="s">
        <v>88</v>
      </c>
      <c r="C123" s="6">
        <v>5584</v>
      </c>
      <c r="D123" s="6">
        <v>2300</v>
      </c>
      <c r="E123" s="6"/>
      <c r="F123" s="6">
        <v>7265</v>
      </c>
      <c r="G123" s="6">
        <v>2731</v>
      </c>
    </row>
    <row r="124" spans="1:7" ht="16" thickTop="1" thickBot="1">
      <c r="A124" s="5" t="s">
        <v>93</v>
      </c>
      <c r="B124" s="5" t="s">
        <v>93</v>
      </c>
      <c r="C124" s="6">
        <v>3938</v>
      </c>
      <c r="D124" s="6">
        <v>1643</v>
      </c>
      <c r="E124" s="6"/>
      <c r="F124" s="6">
        <v>5899</v>
      </c>
      <c r="G124" s="6">
        <v>2264</v>
      </c>
    </row>
    <row r="125" spans="1:7" ht="16" thickTop="1" thickBot="1">
      <c r="A125" s="5" t="s">
        <v>91</v>
      </c>
      <c r="B125" s="5" t="s">
        <v>91</v>
      </c>
      <c r="C125" s="6">
        <v>4303</v>
      </c>
      <c r="D125" s="6">
        <v>2017</v>
      </c>
      <c r="E125" s="6"/>
      <c r="F125" s="6">
        <v>5906</v>
      </c>
      <c r="G125" s="6">
        <v>2168</v>
      </c>
    </row>
    <row r="126" spans="1:7" ht="16" thickTop="1" thickBot="1">
      <c r="A126" s="5" t="s">
        <v>92</v>
      </c>
      <c r="B126" s="5" t="s">
        <v>92</v>
      </c>
      <c r="C126" s="6">
        <v>4431</v>
      </c>
      <c r="D126" s="6">
        <v>1535</v>
      </c>
      <c r="E126" s="6"/>
      <c r="F126" s="6">
        <v>5558</v>
      </c>
      <c r="G126" s="6">
        <v>1838</v>
      </c>
    </row>
    <row r="127" spans="1:7" ht="16" thickTop="1" thickBot="1">
      <c r="A127" s="5" t="s">
        <v>94</v>
      </c>
      <c r="B127" s="5" t="s">
        <v>94</v>
      </c>
      <c r="C127" s="6">
        <v>3434</v>
      </c>
      <c r="D127" s="6">
        <v>1595</v>
      </c>
      <c r="E127" s="6"/>
      <c r="F127" s="6">
        <v>5133</v>
      </c>
      <c r="G127" s="6">
        <v>1954</v>
      </c>
    </row>
    <row r="128" spans="1:7" ht="16" thickTop="1" thickBot="1">
      <c r="A128" s="5" t="s">
        <v>95</v>
      </c>
      <c r="B128" s="5" t="s">
        <v>95</v>
      </c>
      <c r="C128" s="6">
        <v>2389</v>
      </c>
      <c r="D128" s="6">
        <v>987</v>
      </c>
      <c r="E128" s="6"/>
      <c r="F128" s="6">
        <v>3039</v>
      </c>
      <c r="G128" s="6">
        <v>1301</v>
      </c>
    </row>
    <row r="129" spans="1:7" ht="16" thickTop="1" thickBot="1">
      <c r="A129" s="5" t="s">
        <v>283</v>
      </c>
      <c r="B129" s="5" t="s">
        <v>285</v>
      </c>
      <c r="C129" s="6" t="s">
        <v>282</v>
      </c>
      <c r="D129" s="6">
        <v>766</v>
      </c>
      <c r="E129" s="6"/>
      <c r="F129" s="6" t="s">
        <v>282</v>
      </c>
      <c r="G129" s="6">
        <v>1037</v>
      </c>
    </row>
    <row r="130" spans="1:7" ht="16" thickTop="1" thickBot="1">
      <c r="A130" s="5" t="s">
        <v>96</v>
      </c>
      <c r="B130" s="5" t="s">
        <v>96</v>
      </c>
      <c r="C130" s="6">
        <v>2369</v>
      </c>
      <c r="D130" s="6">
        <v>856</v>
      </c>
      <c r="E130" s="6"/>
      <c r="F130" s="6">
        <v>2454</v>
      </c>
      <c r="G130" s="6">
        <v>873</v>
      </c>
    </row>
    <row r="131" spans="1:7" ht="16" thickTop="1" thickBot="1">
      <c r="A131" s="5" t="s">
        <v>97</v>
      </c>
      <c r="B131" s="5" t="s">
        <v>97</v>
      </c>
      <c r="C131" s="6">
        <v>2161</v>
      </c>
      <c r="D131" s="6">
        <v>924</v>
      </c>
      <c r="E131" s="6"/>
      <c r="F131" s="6">
        <v>2270</v>
      </c>
      <c r="G131" s="6">
        <v>692</v>
      </c>
    </row>
    <row r="132" spans="1:7" ht="16" thickTop="1" thickBot="1">
      <c r="A132" s="5" t="s">
        <v>284</v>
      </c>
      <c r="B132" s="5" t="s">
        <v>284</v>
      </c>
      <c r="C132" s="6" t="s">
        <v>282</v>
      </c>
      <c r="D132" s="6">
        <v>555</v>
      </c>
      <c r="E132" s="6"/>
      <c r="F132" s="6" t="s">
        <v>282</v>
      </c>
      <c r="G132" s="6">
        <v>730</v>
      </c>
    </row>
    <row r="133" spans="1:7" ht="16" thickTop="1" thickBot="1">
      <c r="A133" s="5" t="s">
        <v>98</v>
      </c>
      <c r="B133" s="5" t="s">
        <v>98</v>
      </c>
      <c r="C133" s="6">
        <v>22151</v>
      </c>
      <c r="D133" s="6">
        <v>8469</v>
      </c>
      <c r="E133" s="6"/>
      <c r="F133" s="6">
        <v>31313</v>
      </c>
      <c r="G133" s="6">
        <v>9375</v>
      </c>
    </row>
    <row r="134" spans="1:7" ht="16" thickTop="1" thickBot="1">
      <c r="A134" s="8" t="s">
        <v>83</v>
      </c>
      <c r="B134" s="5" t="s">
        <v>83</v>
      </c>
      <c r="C134" s="9">
        <f>+SUM(C119:C133)</f>
        <v>187290</v>
      </c>
      <c r="D134" s="9">
        <f>+SUM(D119:D133)</f>
        <v>72101</v>
      </c>
      <c r="E134" s="9"/>
      <c r="F134" s="9">
        <f>+SUM(F119:F133)</f>
        <v>243529</v>
      </c>
      <c r="G134" s="9">
        <f>+SUM(G119:G133)</f>
        <v>89192</v>
      </c>
    </row>
    <row r="135" spans="1:7" ht="15" thickTop="1" thickBot="1"/>
    <row r="136" spans="1:7" ht="16" thickTop="1" thickBot="1">
      <c r="A136" s="3" t="s">
        <v>118</v>
      </c>
      <c r="B136" s="3" t="s">
        <v>118</v>
      </c>
      <c r="C136" s="4" t="s">
        <v>14</v>
      </c>
      <c r="D136" s="4" t="str">
        <f>+D118</f>
        <v>4Q19</v>
      </c>
      <c r="E136" s="4"/>
      <c r="F136" s="4" t="s">
        <v>13</v>
      </c>
      <c r="G136" s="4" t="str">
        <f>+G118</f>
        <v>4Q20</v>
      </c>
    </row>
    <row r="137" spans="1:7" ht="24.75" customHeight="1" thickTop="1" thickBot="1">
      <c r="A137" s="5" t="s">
        <v>103</v>
      </c>
      <c r="B137" s="5" t="s">
        <v>103</v>
      </c>
      <c r="C137" s="6">
        <v>56227</v>
      </c>
      <c r="D137" s="6">
        <f>+SFY!E137-C137</f>
        <v>21545</v>
      </c>
      <c r="E137" s="6"/>
      <c r="F137" s="6">
        <v>72248</v>
      </c>
      <c r="G137" s="6">
        <f>+SFY!F137-F137</f>
        <v>26392</v>
      </c>
    </row>
    <row r="138" spans="1:7" ht="39.75" customHeight="1" thickTop="1" thickBot="1">
      <c r="A138" s="5" t="s">
        <v>104</v>
      </c>
      <c r="B138" s="5" t="s">
        <v>104</v>
      </c>
      <c r="C138" s="6">
        <v>110</v>
      </c>
      <c r="D138" s="6">
        <f>+SFY!E138-C138</f>
        <v>115</v>
      </c>
      <c r="E138" s="6"/>
      <c r="F138" s="6">
        <v>2913</v>
      </c>
      <c r="G138" s="6">
        <f>+SFY!F138-F138</f>
        <v>591</v>
      </c>
    </row>
    <row r="139" spans="1:7" ht="16" thickTop="1" thickBot="1">
      <c r="A139" s="5" t="s">
        <v>105</v>
      </c>
      <c r="B139" s="5" t="s">
        <v>105</v>
      </c>
      <c r="C139" s="6">
        <v>630</v>
      </c>
      <c r="D139" s="6">
        <f>+SFY!E139-C139</f>
        <v>218</v>
      </c>
      <c r="E139" s="6"/>
      <c r="F139" s="6">
        <v>875</v>
      </c>
      <c r="G139" s="6">
        <f>+SFY!F139-F139</f>
        <v>352</v>
      </c>
    </row>
    <row r="140" spans="1:7" ht="16" thickTop="1" thickBot="1">
      <c r="A140" s="5" t="s">
        <v>106</v>
      </c>
      <c r="B140" s="5" t="s">
        <v>106</v>
      </c>
      <c r="C140" s="6">
        <v>97229</v>
      </c>
      <c r="D140" s="6">
        <f>+SFY!E140-C140</f>
        <v>26097</v>
      </c>
      <c r="E140" s="6"/>
      <c r="F140" s="6">
        <v>74485</v>
      </c>
      <c r="G140" s="6">
        <f>+SFY!F140-F140</f>
        <v>40886</v>
      </c>
    </row>
    <row r="141" spans="1:7" ht="16" thickTop="1" thickBot="1">
      <c r="A141" s="5" t="s">
        <v>107</v>
      </c>
      <c r="B141" s="5" t="s">
        <v>107</v>
      </c>
      <c r="C141" s="6">
        <v>20330</v>
      </c>
      <c r="D141" s="6">
        <f>+SFY!E141-C141</f>
        <v>5217</v>
      </c>
      <c r="E141" s="6"/>
      <c r="F141" s="6">
        <v>33702</v>
      </c>
      <c r="G141" s="6">
        <f>+SFY!F141-F141</f>
        <v>11331</v>
      </c>
    </row>
    <row r="142" spans="1:7" ht="16" thickTop="1" thickBot="1">
      <c r="A142" s="5" t="s">
        <v>54</v>
      </c>
      <c r="B142" s="5" t="s">
        <v>54</v>
      </c>
      <c r="C142" s="6">
        <v>1487</v>
      </c>
      <c r="D142" s="6">
        <f>+SFY!E143-C142</f>
        <v>541</v>
      </c>
      <c r="E142" s="6"/>
      <c r="F142" s="6">
        <v>1862</v>
      </c>
      <c r="G142" s="6">
        <f>+SFY!F143-F142</f>
        <v>1468</v>
      </c>
    </row>
    <row r="143" spans="1:7" ht="16" thickTop="1" thickBot="1">
      <c r="A143" s="5" t="s">
        <v>108</v>
      </c>
      <c r="B143" s="5" t="s">
        <v>108</v>
      </c>
      <c r="C143" s="6">
        <v>978</v>
      </c>
      <c r="D143" s="6">
        <f>+SFY!E144-C143</f>
        <v>106</v>
      </c>
      <c r="E143" s="6"/>
      <c r="F143" s="6">
        <v>3262</v>
      </c>
      <c r="G143" s="6">
        <f>+SFY!F144-F143</f>
        <v>2530</v>
      </c>
    </row>
    <row r="144" spans="1:7" ht="16" thickTop="1" thickBot="1">
      <c r="A144" s="5" t="s">
        <v>99</v>
      </c>
      <c r="B144" s="5" t="s">
        <v>99</v>
      </c>
      <c r="C144" s="6">
        <v>866</v>
      </c>
      <c r="D144" s="6">
        <f>+SFY!E145-C144</f>
        <v>370</v>
      </c>
      <c r="E144" s="6"/>
      <c r="F144" s="6">
        <v>273</v>
      </c>
      <c r="G144" s="6">
        <f>+SFY!F145-F144</f>
        <v>29</v>
      </c>
    </row>
    <row r="145" spans="1:7" ht="16" thickTop="1" thickBot="1">
      <c r="A145" s="5" t="s">
        <v>100</v>
      </c>
      <c r="B145" s="5" t="s">
        <v>100</v>
      </c>
      <c r="C145" s="6">
        <v>849</v>
      </c>
      <c r="D145" s="6">
        <f>+SFY!E146-C145</f>
        <v>305</v>
      </c>
      <c r="E145" s="6"/>
      <c r="F145" s="6">
        <v>1004</v>
      </c>
      <c r="G145" s="6">
        <f>+SFY!F146-F145</f>
        <v>438</v>
      </c>
    </row>
    <row r="146" spans="1:7" ht="16" thickTop="1" thickBot="1">
      <c r="A146" s="5" t="s">
        <v>101</v>
      </c>
      <c r="B146" s="5" t="s">
        <v>101</v>
      </c>
      <c r="C146" s="6">
        <v>2471</v>
      </c>
      <c r="D146" s="6">
        <f>+SFY!E147-C146</f>
        <v>905</v>
      </c>
      <c r="E146" s="6"/>
      <c r="F146" s="6">
        <v>2883</v>
      </c>
      <c r="G146" s="6">
        <f>+SFY!F147-F146</f>
        <v>911</v>
      </c>
    </row>
    <row r="147" spans="1:7" ht="16" thickTop="1" thickBot="1">
      <c r="A147" s="8" t="s">
        <v>102</v>
      </c>
      <c r="B147" s="5" t="s">
        <v>102</v>
      </c>
      <c r="C147" s="9">
        <v>181177</v>
      </c>
      <c r="D147" s="9">
        <f>+SFY!E148-C147</f>
        <v>57472</v>
      </c>
      <c r="E147" s="9"/>
      <c r="F147" s="9">
        <v>193507</v>
      </c>
      <c r="G147" s="9">
        <f>+SFY!F148-F147</f>
        <v>88686</v>
      </c>
    </row>
    <row r="148" spans="1:7" ht="14" thickTop="1"/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858431-A1C9-4559-8599-FA760FF0DE35}">
  <dimension ref="A1:F149"/>
  <sheetViews>
    <sheetView showGridLines="0" zoomScale="80" zoomScaleNormal="80" workbookViewId="0">
      <selection activeCell="A2" sqref="A2"/>
    </sheetView>
  </sheetViews>
  <sheetFormatPr baseColWidth="10" defaultColWidth="8.83203125" defaultRowHeight="14"/>
  <cols>
    <col min="1" max="1" width="46.1640625" style="18" customWidth="1"/>
    <col min="2" max="2" width="45.5" style="18" customWidth="1"/>
    <col min="3" max="6" width="9.83203125" style="18" bestFit="1" customWidth="1"/>
    <col min="7" max="16384" width="8.83203125" style="18"/>
  </cols>
  <sheetData>
    <row r="1" spans="1:6" ht="15" thickBot="1">
      <c r="A1" s="12"/>
      <c r="B1" s="12"/>
      <c r="C1" s="12"/>
      <c r="D1" s="12"/>
      <c r="E1" s="12"/>
      <c r="F1" s="12"/>
    </row>
    <row r="2" spans="1:6" ht="16" thickTop="1" thickBot="1">
      <c r="A2" s="3" t="s">
        <v>142</v>
      </c>
      <c r="B2" s="3" t="s">
        <v>143</v>
      </c>
      <c r="C2" s="4">
        <v>2017</v>
      </c>
      <c r="D2" s="4">
        <v>2018</v>
      </c>
      <c r="E2" s="4">
        <v>2019</v>
      </c>
      <c r="F2" s="4">
        <v>2020</v>
      </c>
    </row>
    <row r="3" spans="1:6" ht="16" thickTop="1" thickBot="1">
      <c r="A3" s="5" t="s">
        <v>0</v>
      </c>
      <c r="B3" s="5" t="s">
        <v>146</v>
      </c>
      <c r="C3" s="6">
        <v>152109</v>
      </c>
      <c r="D3" s="6">
        <v>236130</v>
      </c>
      <c r="E3" s="6">
        <v>259391</v>
      </c>
      <c r="F3" s="6">
        <v>332721</v>
      </c>
    </row>
    <row r="4" spans="1:6" ht="16" thickTop="1" thickBot="1">
      <c r="A4" s="5" t="s">
        <v>1</v>
      </c>
      <c r="B4" s="5" t="s">
        <v>147</v>
      </c>
      <c r="C4" s="6">
        <v>-44768</v>
      </c>
      <c r="D4" s="6">
        <v>-71800</v>
      </c>
      <c r="E4" s="6">
        <v>-79147</v>
      </c>
      <c r="F4" s="6">
        <v>-99622</v>
      </c>
    </row>
    <row r="5" spans="1:6" ht="16" thickTop="1" thickBot="1">
      <c r="A5" s="13" t="s">
        <v>2</v>
      </c>
      <c r="B5" s="13" t="s">
        <v>148</v>
      </c>
      <c r="C5" s="14">
        <f>C3+C4</f>
        <v>107341</v>
      </c>
      <c r="D5" s="14">
        <f>D3+D4</f>
        <v>164330</v>
      </c>
      <c r="E5" s="14">
        <f>E3+E4</f>
        <v>180244</v>
      </c>
      <c r="F5" s="14">
        <f>F3+F4</f>
        <v>233099</v>
      </c>
    </row>
    <row r="6" spans="1:6" ht="16" thickTop="1" thickBot="1">
      <c r="A6" s="5" t="s">
        <v>264</v>
      </c>
      <c r="B6" s="5" t="s">
        <v>265</v>
      </c>
      <c r="C6" s="5">
        <v>-103452</v>
      </c>
      <c r="D6" s="6">
        <v>-135506</v>
      </c>
      <c r="E6" s="6">
        <v>-129477</v>
      </c>
      <c r="F6" s="6">
        <v>-125133</v>
      </c>
    </row>
    <row r="7" spans="1:6" ht="16" thickTop="1" thickBot="1">
      <c r="A7" s="40" t="s">
        <v>266</v>
      </c>
      <c r="B7" s="40" t="s">
        <v>268</v>
      </c>
      <c r="C7" s="15" t="s">
        <v>282</v>
      </c>
      <c r="D7" s="16" t="s">
        <v>282</v>
      </c>
      <c r="E7" s="16">
        <v>-119889</v>
      </c>
      <c r="F7" s="16">
        <v>-111494</v>
      </c>
    </row>
    <row r="8" spans="1:6" ht="16" thickTop="1" thickBot="1">
      <c r="A8" s="40" t="s">
        <v>267</v>
      </c>
      <c r="B8" s="40" t="s">
        <v>149</v>
      </c>
      <c r="C8" s="15" t="s">
        <v>282</v>
      </c>
      <c r="D8" s="16" t="s">
        <v>282</v>
      </c>
      <c r="E8" s="16">
        <v>-9588</v>
      </c>
      <c r="F8" s="16">
        <v>-13639</v>
      </c>
    </row>
    <row r="9" spans="1:6" ht="16" thickTop="1" thickBot="1">
      <c r="A9" s="5" t="s">
        <v>4</v>
      </c>
      <c r="B9" s="5" t="s">
        <v>159</v>
      </c>
      <c r="C9" s="6">
        <v>-4066</v>
      </c>
      <c r="D9" s="6">
        <v>-10015</v>
      </c>
      <c r="E9" s="6">
        <v>-15843</v>
      </c>
      <c r="F9" s="6">
        <v>-29832</v>
      </c>
    </row>
    <row r="10" spans="1:6" ht="16" thickTop="1" thickBot="1">
      <c r="A10" s="5" t="s">
        <v>5</v>
      </c>
      <c r="B10" s="5" t="s">
        <v>160</v>
      </c>
      <c r="C10" s="6">
        <v>-4853</v>
      </c>
      <c r="D10" s="6">
        <v>-10996</v>
      </c>
      <c r="E10" s="6">
        <v>-14182</v>
      </c>
      <c r="F10" s="6">
        <v>-27606</v>
      </c>
    </row>
    <row r="11" spans="1:6" ht="16" thickTop="1" thickBot="1">
      <c r="A11" s="5" t="s">
        <v>6</v>
      </c>
      <c r="B11" s="5" t="s">
        <v>161</v>
      </c>
      <c r="C11" s="6">
        <v>-28</v>
      </c>
      <c r="D11" s="6">
        <v>-172</v>
      </c>
      <c r="E11" s="6">
        <v>-6531</v>
      </c>
      <c r="F11" s="6">
        <v>-344</v>
      </c>
    </row>
    <row r="12" spans="1:6" ht="16" thickTop="1" thickBot="1">
      <c r="A12" s="8" t="s">
        <v>7</v>
      </c>
      <c r="B12" s="8" t="s">
        <v>153</v>
      </c>
      <c r="C12" s="9">
        <f>+C5+C6+C9+C10+C11</f>
        <v>-5058</v>
      </c>
      <c r="D12" s="9">
        <f>+D5+D6+D9+D10+D11</f>
        <v>7641</v>
      </c>
      <c r="E12" s="9">
        <f>+E5+E6+E9+E10+E11</f>
        <v>14211</v>
      </c>
      <c r="F12" s="9">
        <f>+F5+F6+F9+F10+F11</f>
        <v>50184</v>
      </c>
    </row>
    <row r="13" spans="1:6" ht="16" thickTop="1" thickBot="1">
      <c r="A13" s="5" t="s">
        <v>8</v>
      </c>
      <c r="B13" s="5" t="s">
        <v>154</v>
      </c>
      <c r="C13" s="6">
        <v>1</v>
      </c>
      <c r="D13" s="6">
        <v>269</v>
      </c>
      <c r="E13" s="6">
        <v>519</v>
      </c>
      <c r="F13" s="6">
        <v>2081</v>
      </c>
    </row>
    <row r="14" spans="1:6" ht="16" thickTop="1" thickBot="1">
      <c r="A14" s="5" t="s">
        <v>9</v>
      </c>
      <c r="B14" s="5" t="s">
        <v>155</v>
      </c>
      <c r="C14" s="6">
        <v>-4202</v>
      </c>
      <c r="D14" s="6">
        <v>-3222</v>
      </c>
      <c r="E14" s="6">
        <v>-5877</v>
      </c>
      <c r="F14" s="6">
        <v>-128509</v>
      </c>
    </row>
    <row r="15" spans="1:6" ht="16" thickTop="1" thickBot="1">
      <c r="A15" s="8" t="s">
        <v>10</v>
      </c>
      <c r="B15" s="8" t="s">
        <v>156</v>
      </c>
      <c r="C15" s="9">
        <f>SUM(C12:C14)</f>
        <v>-9259</v>
      </c>
      <c r="D15" s="9">
        <f>SUM(D12:D14)</f>
        <v>4688</v>
      </c>
      <c r="E15" s="9">
        <f>SUM(E12:E14)</f>
        <v>8853</v>
      </c>
      <c r="F15" s="9">
        <f>SUM(F12:F14)</f>
        <v>-76244</v>
      </c>
    </row>
    <row r="16" spans="1:6" ht="16" thickTop="1" thickBot="1">
      <c r="A16" s="5" t="s">
        <v>11</v>
      </c>
      <c r="B16" s="5" t="s">
        <v>157</v>
      </c>
      <c r="C16" s="6">
        <v>202</v>
      </c>
      <c r="D16" s="6">
        <v>-1735</v>
      </c>
      <c r="E16" s="6">
        <v>-4583</v>
      </c>
      <c r="F16" s="6">
        <v>-6360</v>
      </c>
    </row>
    <row r="17" spans="1:6" ht="16" thickTop="1" thickBot="1">
      <c r="A17" s="8" t="s">
        <v>12</v>
      </c>
      <c r="B17" s="8" t="s">
        <v>162</v>
      </c>
      <c r="C17" s="9">
        <f>SUM(C15:C16)</f>
        <v>-9057</v>
      </c>
      <c r="D17" s="9">
        <f>SUM(D15:D16)</f>
        <v>2953</v>
      </c>
      <c r="E17" s="9">
        <f>SUM(E15:E16)</f>
        <v>4270</v>
      </c>
      <c r="F17" s="9">
        <f>SUM(F15:F16)</f>
        <v>-82604</v>
      </c>
    </row>
    <row r="18" spans="1:6" ht="16" thickTop="1" thickBot="1">
      <c r="A18" s="12"/>
      <c r="B18" s="12"/>
      <c r="C18" s="12"/>
      <c r="D18" s="12"/>
      <c r="E18" s="12"/>
      <c r="F18" s="12"/>
    </row>
    <row r="19" spans="1:6" ht="16" thickTop="1" thickBot="1">
      <c r="A19" s="3" t="s">
        <v>110</v>
      </c>
      <c r="B19" s="3" t="s">
        <v>144</v>
      </c>
      <c r="C19" s="4">
        <f>+C$2</f>
        <v>2017</v>
      </c>
      <c r="D19" s="4">
        <f>+D$2</f>
        <v>2018</v>
      </c>
      <c r="E19" s="4">
        <f>+E$2</f>
        <v>2019</v>
      </c>
      <c r="F19" s="4">
        <f>+F$2</f>
        <v>2020</v>
      </c>
    </row>
    <row r="20" spans="1:6" ht="16" thickTop="1" thickBot="1">
      <c r="A20" s="13" t="s">
        <v>15</v>
      </c>
      <c r="B20" s="13" t="s">
        <v>181</v>
      </c>
      <c r="C20" s="14"/>
      <c r="D20" s="14"/>
      <c r="E20" s="14"/>
      <c r="F20" s="14"/>
    </row>
    <row r="21" spans="1:6" ht="16" thickTop="1" thickBot="1">
      <c r="A21" s="13" t="s">
        <v>16</v>
      </c>
      <c r="B21" s="13" t="s">
        <v>182</v>
      </c>
      <c r="C21" s="14"/>
      <c r="D21" s="14"/>
      <c r="E21" s="14"/>
      <c r="F21" s="14"/>
    </row>
    <row r="22" spans="1:6" ht="16" thickTop="1" thickBot="1">
      <c r="A22" s="5" t="s">
        <v>18</v>
      </c>
      <c r="B22" s="5" t="s">
        <v>180</v>
      </c>
      <c r="C22" s="6">
        <v>692</v>
      </c>
      <c r="D22" s="6">
        <v>1046</v>
      </c>
      <c r="E22" s="6">
        <v>1414</v>
      </c>
      <c r="F22" s="6">
        <v>2703</v>
      </c>
    </row>
    <row r="23" spans="1:6" ht="16" thickTop="1" thickBot="1">
      <c r="A23" s="5" t="s">
        <v>19</v>
      </c>
      <c r="B23" s="5" t="s">
        <v>179</v>
      </c>
      <c r="C23" s="6">
        <v>0</v>
      </c>
      <c r="D23" s="6">
        <v>0</v>
      </c>
      <c r="E23" s="6">
        <v>2817</v>
      </c>
      <c r="F23" s="6">
        <v>8646</v>
      </c>
    </row>
    <row r="24" spans="1:6" ht="16" thickTop="1" thickBot="1">
      <c r="A24" s="5" t="s">
        <v>20</v>
      </c>
      <c r="B24" s="5" t="s">
        <v>178</v>
      </c>
      <c r="C24" s="6">
        <v>0</v>
      </c>
      <c r="D24" s="6">
        <v>0</v>
      </c>
      <c r="E24" s="6">
        <v>0</v>
      </c>
      <c r="F24" s="6">
        <v>2838</v>
      </c>
    </row>
    <row r="25" spans="1:6" ht="16" thickTop="1" thickBot="1">
      <c r="A25" s="5" t="s">
        <v>21</v>
      </c>
      <c r="B25" s="5" t="s">
        <v>177</v>
      </c>
      <c r="C25" s="6">
        <v>167</v>
      </c>
      <c r="D25" s="6">
        <v>67</v>
      </c>
      <c r="E25" s="6">
        <v>115</v>
      </c>
      <c r="F25" s="6">
        <v>1459</v>
      </c>
    </row>
    <row r="26" spans="1:6" ht="16" thickTop="1" thickBot="1">
      <c r="A26" s="5" t="s">
        <v>22</v>
      </c>
      <c r="B26" s="5" t="s">
        <v>176</v>
      </c>
      <c r="C26" s="6">
        <v>1210</v>
      </c>
      <c r="D26" s="6">
        <v>574</v>
      </c>
      <c r="E26" s="6">
        <v>0</v>
      </c>
      <c r="F26" s="6">
        <v>899</v>
      </c>
    </row>
    <row r="27" spans="1:6" ht="16" thickTop="1" thickBot="1">
      <c r="A27" s="5" t="s">
        <v>23</v>
      </c>
      <c r="B27" s="5" t="s">
        <v>175</v>
      </c>
      <c r="C27" s="6">
        <v>209</v>
      </c>
      <c r="D27" s="6">
        <v>344</v>
      </c>
      <c r="E27" s="6">
        <v>376</v>
      </c>
      <c r="F27" s="6">
        <v>802</v>
      </c>
    </row>
    <row r="28" spans="1:6" ht="16" thickTop="1" thickBot="1">
      <c r="A28" s="8" t="s">
        <v>24</v>
      </c>
      <c r="B28" s="8" t="s">
        <v>183</v>
      </c>
      <c r="C28" s="9">
        <f>SUM(C22:C27)</f>
        <v>2278</v>
      </c>
      <c r="D28" s="9">
        <f>SUM(D22:D27)</f>
        <v>2031</v>
      </c>
      <c r="E28" s="9">
        <f>SUM(E22:E27)</f>
        <v>4722</v>
      </c>
      <c r="F28" s="9">
        <f>SUM(F22:F27)</f>
        <v>17347</v>
      </c>
    </row>
    <row r="29" spans="1:6" ht="16" thickTop="1" thickBot="1">
      <c r="A29" s="13" t="s">
        <v>17</v>
      </c>
      <c r="B29" s="13" t="s">
        <v>184</v>
      </c>
      <c r="C29" s="14"/>
      <c r="D29" s="14"/>
      <c r="E29" s="14"/>
      <c r="F29" s="14"/>
    </row>
    <row r="30" spans="1:6" ht="16" thickTop="1" thickBot="1">
      <c r="A30" s="5" t="s">
        <v>25</v>
      </c>
      <c r="B30" s="5" t="s">
        <v>185</v>
      </c>
      <c r="C30" s="6">
        <v>18248</v>
      </c>
      <c r="D30" s="6">
        <v>16623</v>
      </c>
      <c r="E30" s="6">
        <v>21540</v>
      </c>
      <c r="F30" s="6">
        <v>29226</v>
      </c>
    </row>
    <row r="31" spans="1:6" ht="16" thickTop="1" thickBot="1">
      <c r="A31" s="5" t="s">
        <v>26</v>
      </c>
      <c r="B31" s="5" t="s">
        <v>186</v>
      </c>
      <c r="C31" s="6">
        <v>77</v>
      </c>
      <c r="D31" s="6">
        <v>6</v>
      </c>
      <c r="E31" s="6">
        <v>583</v>
      </c>
      <c r="F31" s="6">
        <v>1101</v>
      </c>
    </row>
    <row r="32" spans="1:6" ht="16" thickTop="1" thickBot="1">
      <c r="A32" s="5" t="s">
        <v>27</v>
      </c>
      <c r="B32" s="5" t="s">
        <v>187</v>
      </c>
      <c r="C32" s="6">
        <v>30233</v>
      </c>
      <c r="D32" s="6">
        <v>34955</v>
      </c>
      <c r="E32" s="6">
        <v>26270</v>
      </c>
      <c r="F32" s="6">
        <v>94158</v>
      </c>
    </row>
    <row r="33" spans="1:6" ht="16" thickTop="1" thickBot="1">
      <c r="A33" s="8" t="s">
        <v>28</v>
      </c>
      <c r="B33" s="8" t="s">
        <v>188</v>
      </c>
      <c r="C33" s="9">
        <f>SUM(C30:C32)</f>
        <v>48558</v>
      </c>
      <c r="D33" s="9">
        <f>SUM(D30:D32)</f>
        <v>51584</v>
      </c>
      <c r="E33" s="9">
        <f>SUM(E30:E32)</f>
        <v>48393</v>
      </c>
      <c r="F33" s="9">
        <f>SUM(F30:F32)</f>
        <v>124485</v>
      </c>
    </row>
    <row r="34" spans="1:6" ht="16" thickTop="1" thickBot="1">
      <c r="A34" s="8" t="s">
        <v>29</v>
      </c>
      <c r="B34" s="8" t="s">
        <v>189</v>
      </c>
      <c r="C34" s="9">
        <f>C28+C33</f>
        <v>50836</v>
      </c>
      <c r="D34" s="9">
        <f>D28+D33</f>
        <v>53615</v>
      </c>
      <c r="E34" s="9">
        <f>E28+E33</f>
        <v>53115</v>
      </c>
      <c r="F34" s="9">
        <f>F28+F33</f>
        <v>141832</v>
      </c>
    </row>
    <row r="35" spans="1:6" ht="16" thickTop="1" thickBot="1">
      <c r="A35" s="12"/>
      <c r="B35" s="12"/>
      <c r="C35" s="12"/>
      <c r="D35" s="12"/>
      <c r="E35" s="12"/>
      <c r="F35" s="12"/>
    </row>
    <row r="36" spans="1:6" ht="16" thickTop="1" thickBot="1">
      <c r="A36" s="13" t="s">
        <v>30</v>
      </c>
      <c r="B36" s="13" t="s">
        <v>190</v>
      </c>
      <c r="C36" s="14"/>
      <c r="D36" s="14"/>
      <c r="E36" s="14"/>
      <c r="F36" s="14"/>
    </row>
    <row r="37" spans="1:6" ht="16" thickTop="1" thickBot="1">
      <c r="A37" s="5" t="s">
        <v>31</v>
      </c>
      <c r="B37" s="5" t="s">
        <v>191</v>
      </c>
      <c r="C37" s="6">
        <v>2</v>
      </c>
      <c r="D37" s="6">
        <v>2</v>
      </c>
      <c r="E37" s="6">
        <v>2</v>
      </c>
      <c r="F37" s="6">
        <v>2</v>
      </c>
    </row>
    <row r="38" spans="1:6" ht="16" thickTop="1" thickBot="1">
      <c r="A38" s="5" t="s">
        <v>32</v>
      </c>
      <c r="B38" s="5" t="s">
        <v>192</v>
      </c>
      <c r="C38" s="6">
        <v>-19865</v>
      </c>
      <c r="D38" s="6">
        <v>-19865</v>
      </c>
      <c r="E38" s="6">
        <v>-36604</v>
      </c>
      <c r="F38" s="6">
        <v>-33994</v>
      </c>
    </row>
    <row r="39" spans="1:6" ht="16" thickTop="1" thickBot="1">
      <c r="A39" s="5" t="s">
        <v>33</v>
      </c>
      <c r="B39" s="5" t="s">
        <v>193</v>
      </c>
      <c r="C39" s="6">
        <v>7586</v>
      </c>
      <c r="D39" s="6">
        <v>13704</v>
      </c>
      <c r="E39" s="6">
        <v>13725</v>
      </c>
      <c r="F39" s="6">
        <v>14814</v>
      </c>
    </row>
    <row r="40" spans="1:6" ht="16" thickTop="1" thickBot="1">
      <c r="A40" s="5" t="s">
        <v>34</v>
      </c>
      <c r="B40" s="5" t="s">
        <v>194</v>
      </c>
      <c r="C40" s="6">
        <v>339</v>
      </c>
      <c r="D40" s="6">
        <v>2241</v>
      </c>
      <c r="E40" s="6">
        <v>4294</v>
      </c>
      <c r="F40" s="6">
        <v>8052</v>
      </c>
    </row>
    <row r="41" spans="1:6" ht="16" thickTop="1" thickBot="1">
      <c r="A41" s="5" t="s">
        <v>35</v>
      </c>
      <c r="B41" s="5" t="s">
        <v>195</v>
      </c>
      <c r="C41" s="6">
        <v>949</v>
      </c>
      <c r="D41" s="6">
        <v>767</v>
      </c>
      <c r="E41" s="6">
        <v>809</v>
      </c>
      <c r="F41" s="6">
        <v>1299</v>
      </c>
    </row>
    <row r="42" spans="1:6" ht="16" thickTop="1" thickBot="1">
      <c r="A42" s="5" t="s">
        <v>36</v>
      </c>
      <c r="B42" s="5" t="s">
        <v>196</v>
      </c>
      <c r="C42" s="6">
        <v>-9276</v>
      </c>
      <c r="D42" s="6">
        <v>-6322</v>
      </c>
      <c r="E42" s="6">
        <v>-2052</v>
      </c>
      <c r="F42" s="6">
        <v>-86181</v>
      </c>
    </row>
    <row r="43" spans="1:6" ht="16" thickTop="1" thickBot="1">
      <c r="A43" s="15" t="s">
        <v>51</v>
      </c>
      <c r="B43" s="15" t="s">
        <v>197</v>
      </c>
      <c r="C43" s="16">
        <v>-20265</v>
      </c>
      <c r="D43" s="16">
        <v>-9473</v>
      </c>
      <c r="E43" s="16">
        <v>-19826</v>
      </c>
      <c r="F43" s="16">
        <v>-96008</v>
      </c>
    </row>
    <row r="44" spans="1:6" ht="16" thickTop="1" thickBot="1">
      <c r="A44" s="8" t="s">
        <v>37</v>
      </c>
      <c r="B44" s="8" t="s">
        <v>198</v>
      </c>
      <c r="C44" s="9">
        <f>SUM(C37:C42)</f>
        <v>-20265</v>
      </c>
      <c r="D44" s="9">
        <f>SUM(D37:D42)</f>
        <v>-9473</v>
      </c>
      <c r="E44" s="9">
        <f>SUM(E37:E42)</f>
        <v>-19826</v>
      </c>
      <c r="F44" s="9">
        <f>SUM(F37:F42)</f>
        <v>-96008</v>
      </c>
    </row>
    <row r="45" spans="1:6" ht="16" thickTop="1" thickBot="1">
      <c r="A45" s="13" t="s">
        <v>38</v>
      </c>
      <c r="B45" s="13" t="s">
        <v>199</v>
      </c>
      <c r="C45" s="14"/>
      <c r="D45" s="14"/>
      <c r="E45" s="14"/>
      <c r="F45" s="14"/>
    </row>
    <row r="46" spans="1:6" ht="16" thickTop="1" thickBot="1">
      <c r="A46" s="5" t="s">
        <v>39</v>
      </c>
      <c r="B46" s="5" t="s">
        <v>200</v>
      </c>
      <c r="C46" s="6">
        <v>52049</v>
      </c>
      <c r="D46" s="6">
        <v>47429</v>
      </c>
      <c r="E46" s="6">
        <v>48354</v>
      </c>
      <c r="F46" s="6">
        <v>176606</v>
      </c>
    </row>
    <row r="47" spans="1:6" ht="16" thickTop="1" thickBot="1">
      <c r="A47" s="5" t="s">
        <v>40</v>
      </c>
      <c r="B47" s="5" t="s">
        <v>201</v>
      </c>
      <c r="C47" s="6">
        <v>0</v>
      </c>
      <c r="D47" s="6">
        <v>0</v>
      </c>
      <c r="E47" s="6">
        <v>1672</v>
      </c>
      <c r="F47" s="6">
        <v>6282</v>
      </c>
    </row>
    <row r="48" spans="1:6" ht="16" thickTop="1" thickBot="1">
      <c r="A48" s="5" t="s">
        <v>41</v>
      </c>
      <c r="B48" s="5" t="s">
        <v>202</v>
      </c>
      <c r="C48" s="6">
        <v>0</v>
      </c>
      <c r="D48" s="6">
        <v>0</v>
      </c>
      <c r="E48" s="6">
        <v>120</v>
      </c>
      <c r="F48" s="6">
        <v>131</v>
      </c>
    </row>
    <row r="49" spans="1:6" ht="16" thickTop="1" thickBot="1">
      <c r="A49" s="8" t="s">
        <v>42</v>
      </c>
      <c r="B49" s="8" t="s">
        <v>203</v>
      </c>
      <c r="C49" s="9">
        <f>SUM(C46:C48)</f>
        <v>52049</v>
      </c>
      <c r="D49" s="9">
        <f>SUM(D46:D48)</f>
        <v>47429</v>
      </c>
      <c r="E49" s="9">
        <f>SUM(E46:E48)</f>
        <v>50146</v>
      </c>
      <c r="F49" s="9">
        <f>SUM(F46:F48)</f>
        <v>183019</v>
      </c>
    </row>
    <row r="50" spans="1:6" ht="16" thickTop="1" thickBot="1">
      <c r="A50" s="13" t="s">
        <v>43</v>
      </c>
      <c r="B50" s="13" t="s">
        <v>239</v>
      </c>
      <c r="C50" s="14"/>
      <c r="D50" s="14"/>
      <c r="E50" s="14"/>
      <c r="F50" s="14"/>
    </row>
    <row r="51" spans="1:6" ht="16" thickTop="1" thickBot="1">
      <c r="A51" s="5" t="s">
        <v>44</v>
      </c>
      <c r="B51" s="5" t="s">
        <v>204</v>
      </c>
      <c r="C51" s="6">
        <v>19050</v>
      </c>
      <c r="D51" s="6">
        <v>15643</v>
      </c>
      <c r="E51" s="6">
        <v>10953</v>
      </c>
      <c r="F51" s="6">
        <v>37797</v>
      </c>
    </row>
    <row r="52" spans="1:6" ht="16" thickTop="1" thickBot="1">
      <c r="A52" s="5" t="s">
        <v>45</v>
      </c>
      <c r="B52" s="5" t="s">
        <v>205</v>
      </c>
      <c r="C52" s="6">
        <v>0</v>
      </c>
      <c r="D52" s="6">
        <v>0</v>
      </c>
      <c r="E52" s="6">
        <v>2871</v>
      </c>
      <c r="F52" s="6">
        <v>3360</v>
      </c>
    </row>
    <row r="53" spans="1:6" ht="16" thickTop="1" thickBot="1">
      <c r="A53" s="5" t="s">
        <v>46</v>
      </c>
      <c r="B53" s="5" t="s">
        <v>206</v>
      </c>
      <c r="C53" s="6">
        <v>2</v>
      </c>
      <c r="D53" s="6">
        <v>16</v>
      </c>
      <c r="E53" s="6">
        <v>739</v>
      </c>
      <c r="F53" s="6">
        <v>3126</v>
      </c>
    </row>
    <row r="54" spans="1:6" ht="16" thickTop="1" thickBot="1">
      <c r="A54" s="5" t="s">
        <v>47</v>
      </c>
      <c r="B54" s="5" t="s">
        <v>207</v>
      </c>
      <c r="C54" s="6">
        <v>0</v>
      </c>
      <c r="D54" s="6">
        <v>0</v>
      </c>
      <c r="E54" s="6">
        <v>1197</v>
      </c>
      <c r="F54" s="6">
        <v>2779</v>
      </c>
    </row>
    <row r="55" spans="1:6" ht="16" thickTop="1" thickBot="1">
      <c r="A55" s="5" t="s">
        <v>48</v>
      </c>
      <c r="B55" s="5" t="s">
        <v>208</v>
      </c>
      <c r="C55" s="6">
        <v>0</v>
      </c>
      <c r="D55" s="6">
        <v>0</v>
      </c>
      <c r="E55" s="6">
        <v>7035</v>
      </c>
      <c r="F55" s="6">
        <v>7759</v>
      </c>
    </row>
    <row r="56" spans="1:6" ht="16" thickTop="1" thickBot="1">
      <c r="A56" s="13" t="s">
        <v>49</v>
      </c>
      <c r="B56" s="13" t="s">
        <v>209</v>
      </c>
      <c r="C56" s="14">
        <f>SUM(C51:C55)</f>
        <v>19052</v>
      </c>
      <c r="D56" s="14">
        <f>SUM(D51:D55)</f>
        <v>15659</v>
      </c>
      <c r="E56" s="14">
        <f>SUM(E51:E55)</f>
        <v>22795</v>
      </c>
      <c r="F56" s="14">
        <f>SUM(F51:F55)</f>
        <v>54821</v>
      </c>
    </row>
    <row r="57" spans="1:6" ht="16" thickTop="1" thickBot="1">
      <c r="A57" s="8" t="s">
        <v>50</v>
      </c>
      <c r="B57" s="8" t="s">
        <v>210</v>
      </c>
      <c r="C57" s="9">
        <f>C44+C49+C56</f>
        <v>50836</v>
      </c>
      <c r="D57" s="9">
        <f>D44+D49+D56</f>
        <v>53615</v>
      </c>
      <c r="E57" s="9">
        <f>E44+E49+E56</f>
        <v>53115</v>
      </c>
      <c r="F57" s="9">
        <f>F44+F49+F56</f>
        <v>141832</v>
      </c>
    </row>
    <row r="58" spans="1:6" ht="16" thickTop="1" thickBot="1">
      <c r="A58" s="12"/>
      <c r="B58" s="12"/>
      <c r="C58" s="12"/>
      <c r="D58" s="12"/>
      <c r="E58" s="12"/>
      <c r="F58" s="12"/>
    </row>
    <row r="59" spans="1:6" ht="16" thickTop="1" thickBot="1">
      <c r="A59" s="3" t="s">
        <v>111</v>
      </c>
      <c r="B59" s="3" t="s">
        <v>145</v>
      </c>
      <c r="C59" s="4">
        <f>+C$2</f>
        <v>2017</v>
      </c>
      <c r="D59" s="4">
        <f>+D$2</f>
        <v>2018</v>
      </c>
      <c r="E59" s="4">
        <f>+E$2</f>
        <v>2019</v>
      </c>
      <c r="F59" s="4">
        <f>+F$2</f>
        <v>2020</v>
      </c>
    </row>
    <row r="60" spans="1:6" ht="16" thickTop="1" thickBot="1">
      <c r="A60" s="13" t="s">
        <v>52</v>
      </c>
      <c r="B60" s="13" t="s">
        <v>211</v>
      </c>
      <c r="C60" s="14"/>
      <c r="D60" s="14"/>
      <c r="E60" s="14"/>
      <c r="F60" s="14"/>
    </row>
    <row r="61" spans="1:6" ht="16" thickTop="1" thickBot="1">
      <c r="A61" s="13" t="s">
        <v>10</v>
      </c>
      <c r="B61" s="13" t="s">
        <v>156</v>
      </c>
      <c r="C61" s="14">
        <f>C15</f>
        <v>-9259</v>
      </c>
      <c r="D61" s="14">
        <f>D15</f>
        <v>4688</v>
      </c>
      <c r="E61" s="14">
        <v>8853</v>
      </c>
      <c r="F61" s="14">
        <v>-76244</v>
      </c>
    </row>
    <row r="62" spans="1:6" ht="16" thickTop="1" thickBot="1">
      <c r="A62" s="5" t="s">
        <v>53</v>
      </c>
      <c r="B62" s="5" t="s">
        <v>212</v>
      </c>
      <c r="C62" s="6"/>
      <c r="D62" s="6"/>
      <c r="E62" s="6"/>
      <c r="F62" s="6"/>
    </row>
    <row r="63" spans="1:6" ht="16" thickTop="1" thickBot="1">
      <c r="A63" s="5" t="s">
        <v>54</v>
      </c>
      <c r="B63" s="5" t="s">
        <v>112</v>
      </c>
      <c r="C63" s="6">
        <v>409</v>
      </c>
      <c r="D63" s="6">
        <v>531</v>
      </c>
      <c r="E63" s="6">
        <v>2029</v>
      </c>
      <c r="F63" s="6">
        <v>3330</v>
      </c>
    </row>
    <row r="64" spans="1:6" ht="16" thickTop="1" thickBot="1">
      <c r="A64" s="5" t="s">
        <v>55</v>
      </c>
      <c r="B64" s="5" t="s">
        <v>214</v>
      </c>
      <c r="C64" s="6">
        <v>-223</v>
      </c>
      <c r="D64" s="6">
        <v>-269</v>
      </c>
      <c r="E64" s="6">
        <v>-116</v>
      </c>
      <c r="F64" s="6">
        <v>67</v>
      </c>
    </row>
    <row r="65" spans="1:6" ht="16" thickTop="1" thickBot="1">
      <c r="A65" s="5" t="s">
        <v>56</v>
      </c>
      <c r="B65" s="5" t="s">
        <v>213</v>
      </c>
      <c r="C65" s="6">
        <v>1052</v>
      </c>
      <c r="D65" s="6">
        <v>-1200</v>
      </c>
      <c r="E65" s="6">
        <v>-205</v>
      </c>
      <c r="F65" s="6">
        <v>248</v>
      </c>
    </row>
    <row r="66" spans="1:6" ht="16" thickTop="1" thickBot="1">
      <c r="A66" s="5" t="s">
        <v>275</v>
      </c>
      <c r="B66" s="5" t="s">
        <v>215</v>
      </c>
      <c r="C66" s="6">
        <v>0</v>
      </c>
      <c r="D66" s="6">
        <v>0</v>
      </c>
      <c r="E66" s="6">
        <v>11</v>
      </c>
      <c r="F66" s="6">
        <v>-114</v>
      </c>
    </row>
    <row r="67" spans="1:6" ht="16" thickTop="1" thickBot="1">
      <c r="A67" s="5" t="s">
        <v>269</v>
      </c>
      <c r="B67" s="5" t="s">
        <v>290</v>
      </c>
      <c r="C67" s="6">
        <v>0</v>
      </c>
      <c r="D67" s="6">
        <v>0</v>
      </c>
      <c r="E67" s="6">
        <v>0</v>
      </c>
      <c r="F67" s="6">
        <v>217</v>
      </c>
    </row>
    <row r="68" spans="1:6" ht="44" thickTop="1" thickBot="1">
      <c r="A68" s="5" t="s">
        <v>57</v>
      </c>
      <c r="B68" s="5" t="s">
        <v>216</v>
      </c>
      <c r="C68" s="6">
        <v>312</v>
      </c>
      <c r="D68" s="6">
        <v>1903</v>
      </c>
      <c r="E68" s="6">
        <v>2053</v>
      </c>
      <c r="F68" s="6">
        <v>3758</v>
      </c>
    </row>
    <row r="69" spans="1:6" ht="16" thickTop="1" thickBot="1">
      <c r="A69" s="5" t="s">
        <v>58</v>
      </c>
      <c r="B69" s="5" t="s">
        <v>217</v>
      </c>
      <c r="C69" s="6">
        <v>3449</v>
      </c>
      <c r="D69" s="6">
        <v>1443</v>
      </c>
      <c r="E69" s="6">
        <v>3867</v>
      </c>
      <c r="F69" s="6">
        <v>128249</v>
      </c>
    </row>
    <row r="70" spans="1:6" ht="16" thickTop="1" thickBot="1">
      <c r="A70" s="5" t="s">
        <v>59</v>
      </c>
      <c r="B70" s="5" t="s">
        <v>218</v>
      </c>
      <c r="C70" s="6"/>
      <c r="D70" s="6"/>
      <c r="E70" s="6"/>
      <c r="F70" s="6"/>
    </row>
    <row r="71" spans="1:6" ht="16" thickTop="1" thickBot="1">
      <c r="A71" s="5" t="s">
        <v>60</v>
      </c>
      <c r="B71" s="5" t="s">
        <v>219</v>
      </c>
      <c r="C71" s="6">
        <v>-12529</v>
      </c>
      <c r="D71" s="6">
        <v>1490</v>
      </c>
      <c r="E71" s="6">
        <v>-4949</v>
      </c>
      <c r="F71" s="6">
        <v>-8038</v>
      </c>
    </row>
    <row r="72" spans="1:6" ht="16" thickTop="1" thickBot="1">
      <c r="A72" s="5" t="s">
        <v>44</v>
      </c>
      <c r="B72" s="5" t="s">
        <v>220</v>
      </c>
      <c r="C72" s="6">
        <v>12728</v>
      </c>
      <c r="D72" s="6">
        <v>-3407</v>
      </c>
      <c r="E72" s="6">
        <v>-4998</v>
      </c>
      <c r="F72" s="6">
        <v>26087</v>
      </c>
    </row>
    <row r="73" spans="1:6" ht="16" thickTop="1" thickBot="1">
      <c r="A73" s="5" t="s">
        <v>45</v>
      </c>
      <c r="B73" s="5" t="s">
        <v>221</v>
      </c>
      <c r="C73" s="6">
        <v>0</v>
      </c>
      <c r="D73" s="6">
        <v>0</v>
      </c>
      <c r="E73" s="6">
        <v>2871</v>
      </c>
      <c r="F73" s="6">
        <v>489</v>
      </c>
    </row>
    <row r="74" spans="1:6" ht="16" thickTop="1" thickBot="1">
      <c r="A74" s="5" t="s">
        <v>48</v>
      </c>
      <c r="B74" s="5" t="s">
        <v>222</v>
      </c>
      <c r="C74" s="6">
        <v>0</v>
      </c>
      <c r="D74" s="6">
        <v>0</v>
      </c>
      <c r="E74" s="6">
        <v>7035</v>
      </c>
      <c r="F74" s="6">
        <v>724</v>
      </c>
    </row>
    <row r="75" spans="1:6" ht="16" thickTop="1" thickBot="1">
      <c r="A75" s="5" t="s">
        <v>61</v>
      </c>
      <c r="B75" s="5" t="s">
        <v>223</v>
      </c>
      <c r="C75" s="6">
        <v>0</v>
      </c>
      <c r="D75" s="6">
        <v>0</v>
      </c>
      <c r="E75" s="6">
        <v>0</v>
      </c>
      <c r="F75" s="6">
        <v>183</v>
      </c>
    </row>
    <row r="76" spans="1:6" ht="16" thickTop="1" thickBot="1">
      <c r="A76" s="8" t="s">
        <v>52</v>
      </c>
      <c r="B76" s="8" t="s">
        <v>224</v>
      </c>
      <c r="C76" s="9">
        <f>SUM(C61,C63:C69,C71:C75)</f>
        <v>-4061</v>
      </c>
      <c r="D76" s="9">
        <f>SUM(D61,D63:D69,D71:D75)</f>
        <v>5179</v>
      </c>
      <c r="E76" s="9">
        <f>SUM(E61,E63:E69,E71:E75)</f>
        <v>16451</v>
      </c>
      <c r="F76" s="9">
        <f>SUM(F61,F63:F69,F71:F75)</f>
        <v>78956</v>
      </c>
    </row>
    <row r="77" spans="1:6" ht="16" thickTop="1" thickBot="1">
      <c r="A77" s="5" t="s">
        <v>63</v>
      </c>
      <c r="B77" s="5" t="s">
        <v>225</v>
      </c>
      <c r="C77" s="6">
        <v>-699</v>
      </c>
      <c r="D77" s="6">
        <v>-726</v>
      </c>
      <c r="E77" s="6">
        <v>-3459</v>
      </c>
      <c r="F77" s="6">
        <v>-5725</v>
      </c>
    </row>
    <row r="78" spans="1:6" ht="16" thickTop="1" thickBot="1">
      <c r="A78" s="8" t="s">
        <v>62</v>
      </c>
      <c r="B78" s="8" t="s">
        <v>226</v>
      </c>
      <c r="C78" s="9">
        <f>C76+C77</f>
        <v>-4760</v>
      </c>
      <c r="D78" s="9">
        <f>D76+D77</f>
        <v>4453</v>
      </c>
      <c r="E78" s="9">
        <f>E76+E77</f>
        <v>12992</v>
      </c>
      <c r="F78" s="9">
        <f>F76+F77</f>
        <v>73231</v>
      </c>
    </row>
    <row r="79" spans="1:6" ht="16" thickTop="1" thickBot="1">
      <c r="A79" s="12"/>
      <c r="B79" s="12"/>
      <c r="C79" s="17"/>
      <c r="D79" s="17"/>
      <c r="E79" s="17"/>
      <c r="F79" s="17"/>
    </row>
    <row r="80" spans="1:6" ht="16" thickTop="1" thickBot="1">
      <c r="A80" s="13" t="s">
        <v>64</v>
      </c>
      <c r="B80" s="13" t="s">
        <v>227</v>
      </c>
      <c r="C80" s="14"/>
      <c r="D80" s="14"/>
      <c r="E80" s="14"/>
      <c r="F80" s="14"/>
    </row>
    <row r="81" spans="1:6" ht="16" thickTop="1" thickBot="1">
      <c r="A81" s="5" t="s">
        <v>113</v>
      </c>
      <c r="B81" s="5" t="s">
        <v>228</v>
      </c>
      <c r="C81" s="6">
        <v>-827</v>
      </c>
      <c r="D81" s="6">
        <v>-826</v>
      </c>
      <c r="E81" s="6">
        <v>-1085</v>
      </c>
      <c r="F81" s="6">
        <v>-2140</v>
      </c>
    </row>
    <row r="82" spans="1:6" ht="16" thickTop="1" thickBot="1">
      <c r="A82" s="5" t="s">
        <v>270</v>
      </c>
      <c r="B82" s="5" t="s">
        <v>229</v>
      </c>
      <c r="C82" s="6">
        <v>-174</v>
      </c>
      <c r="D82" s="6">
        <v>0</v>
      </c>
      <c r="E82" s="6">
        <v>0</v>
      </c>
      <c r="F82" s="6">
        <v>-1297</v>
      </c>
    </row>
    <row r="83" spans="1:6" ht="16" thickTop="1" thickBot="1">
      <c r="A83" s="5" t="s">
        <v>66</v>
      </c>
      <c r="B83" s="5" t="s">
        <v>288</v>
      </c>
      <c r="C83" s="6">
        <v>0</v>
      </c>
      <c r="D83" s="6">
        <v>0</v>
      </c>
      <c r="E83" s="6">
        <v>0</v>
      </c>
      <c r="F83" s="6">
        <v>-2088</v>
      </c>
    </row>
    <row r="84" spans="1:6" ht="16" thickTop="1" thickBot="1">
      <c r="A84" s="5" t="s">
        <v>67</v>
      </c>
      <c r="B84" s="5" t="s">
        <v>230</v>
      </c>
      <c r="C84" s="6">
        <v>269</v>
      </c>
      <c r="D84" s="6">
        <v>269</v>
      </c>
      <c r="E84" s="6">
        <v>519</v>
      </c>
      <c r="F84" s="6">
        <v>67</v>
      </c>
    </row>
    <row r="85" spans="1:6" ht="16" thickTop="1" thickBot="1">
      <c r="A85" s="8" t="s">
        <v>68</v>
      </c>
      <c r="B85" s="8" t="s">
        <v>231</v>
      </c>
      <c r="C85" s="9">
        <f>SUM(C81:C84)</f>
        <v>-732</v>
      </c>
      <c r="D85" s="9">
        <f>SUM(D81:D84)</f>
        <v>-557</v>
      </c>
      <c r="E85" s="9">
        <f>SUM(E81:E84)</f>
        <v>-566</v>
      </c>
      <c r="F85" s="9">
        <f>SUM(F81:F84)</f>
        <v>-5458</v>
      </c>
    </row>
    <row r="86" spans="1:6" ht="16" thickTop="1" thickBot="1">
      <c r="A86" s="12"/>
      <c r="B86" s="12"/>
      <c r="C86" s="17"/>
      <c r="D86" s="17"/>
      <c r="E86" s="17"/>
      <c r="F86" s="17"/>
    </row>
    <row r="87" spans="1:6" ht="16" thickTop="1" thickBot="1">
      <c r="A87" s="13" t="s">
        <v>69</v>
      </c>
      <c r="B87" s="13" t="s">
        <v>240</v>
      </c>
      <c r="C87" s="14"/>
      <c r="D87" s="14"/>
      <c r="E87" s="14"/>
      <c r="F87" s="14"/>
    </row>
    <row r="88" spans="1:6" ht="16" thickTop="1" thickBot="1">
      <c r="A88" s="5" t="s">
        <v>70</v>
      </c>
      <c r="B88" s="5" t="s">
        <v>163</v>
      </c>
      <c r="C88" s="6">
        <v>12</v>
      </c>
      <c r="D88" s="6">
        <v>57</v>
      </c>
      <c r="E88" s="6">
        <v>0</v>
      </c>
      <c r="F88" s="6">
        <v>8234</v>
      </c>
    </row>
    <row r="89" spans="1:6" ht="16" thickTop="1" thickBot="1">
      <c r="A89" s="5" t="s">
        <v>71</v>
      </c>
      <c r="B89" s="5" t="s">
        <v>164</v>
      </c>
      <c r="C89" s="6">
        <v>48600</v>
      </c>
      <c r="D89" s="6">
        <v>0</v>
      </c>
      <c r="E89" s="6">
        <v>0</v>
      </c>
      <c r="F89" s="6">
        <v>1447</v>
      </c>
    </row>
    <row r="90" spans="1:6" ht="16" thickTop="1" thickBot="1">
      <c r="A90" s="5" t="s">
        <v>72</v>
      </c>
      <c r="B90" s="5" t="s">
        <v>165</v>
      </c>
      <c r="C90" s="6">
        <v>-19865</v>
      </c>
      <c r="D90" s="6">
        <v>0</v>
      </c>
      <c r="E90" s="6">
        <v>-16739</v>
      </c>
      <c r="F90" s="6">
        <v>-6255</v>
      </c>
    </row>
    <row r="91" spans="1:6" ht="16" thickTop="1" thickBot="1">
      <c r="A91" s="5" t="s">
        <v>114</v>
      </c>
      <c r="B91" s="5" t="s">
        <v>166</v>
      </c>
      <c r="C91" s="6">
        <v>-1849</v>
      </c>
      <c r="D91" s="6">
        <v>0</v>
      </c>
      <c r="E91" s="6">
        <v>0</v>
      </c>
      <c r="F91" s="6">
        <v>0</v>
      </c>
    </row>
    <row r="92" spans="1:6" ht="16" thickTop="1" thickBot="1">
      <c r="A92" s="5" t="s">
        <v>73</v>
      </c>
      <c r="B92" s="5" t="s">
        <v>167</v>
      </c>
      <c r="C92" s="6">
        <v>0</v>
      </c>
      <c r="D92" s="6">
        <v>0</v>
      </c>
      <c r="E92" s="6">
        <v>-2942</v>
      </c>
      <c r="F92" s="6">
        <v>-1444</v>
      </c>
    </row>
    <row r="93" spans="1:6" ht="30" thickTop="1" thickBot="1">
      <c r="A93" s="5" t="s">
        <v>271</v>
      </c>
      <c r="B93" s="5" t="s">
        <v>289</v>
      </c>
      <c r="C93" s="6">
        <v>0</v>
      </c>
      <c r="D93" s="6">
        <v>0</v>
      </c>
      <c r="E93" s="6">
        <v>0</v>
      </c>
      <c r="F93" s="6">
        <v>-275</v>
      </c>
    </row>
    <row r="94" spans="1:6" ht="16" thickTop="1" thickBot="1">
      <c r="A94" s="5" t="s">
        <v>74</v>
      </c>
      <c r="B94" s="5" t="s">
        <v>168</v>
      </c>
      <c r="C94" s="6">
        <v>0</v>
      </c>
      <c r="D94" s="6">
        <v>0</v>
      </c>
      <c r="E94" s="6">
        <v>-1341</v>
      </c>
      <c r="F94" s="6">
        <v>-1784</v>
      </c>
    </row>
    <row r="95" spans="1:6" ht="16" thickTop="1" thickBot="1">
      <c r="A95" s="5" t="s">
        <v>75</v>
      </c>
      <c r="B95" s="5" t="s">
        <v>169</v>
      </c>
      <c r="C95" s="6">
        <v>-47</v>
      </c>
      <c r="D95" s="6">
        <v>0</v>
      </c>
      <c r="E95" s="6">
        <v>-110</v>
      </c>
      <c r="F95" s="6">
        <v>-139</v>
      </c>
    </row>
    <row r="96" spans="1:6" ht="16" thickTop="1" thickBot="1">
      <c r="A96" s="5" t="s">
        <v>272</v>
      </c>
      <c r="B96" s="5"/>
      <c r="C96" s="6">
        <v>0</v>
      </c>
      <c r="D96" s="6">
        <v>0</v>
      </c>
      <c r="E96" s="6">
        <v>21</v>
      </c>
      <c r="F96" s="6">
        <v>202</v>
      </c>
    </row>
    <row r="97" spans="1:6" ht="16" thickTop="1" thickBot="1">
      <c r="A97" s="8" t="s">
        <v>76</v>
      </c>
      <c r="B97" s="8" t="s">
        <v>170</v>
      </c>
      <c r="C97" s="9">
        <f>SUM(C88:C96)</f>
        <v>26851</v>
      </c>
      <c r="D97" s="9">
        <f>SUM(D88:D96)</f>
        <v>57</v>
      </c>
      <c r="E97" s="9">
        <f>SUM(E88:E96)</f>
        <v>-21111</v>
      </c>
      <c r="F97" s="9">
        <f>SUM(F88:F96)</f>
        <v>-14</v>
      </c>
    </row>
    <row r="98" spans="1:6" ht="16" thickTop="1" thickBot="1">
      <c r="A98" s="12"/>
      <c r="B98" s="12"/>
      <c r="C98" s="17"/>
      <c r="D98" s="17"/>
      <c r="E98" s="17"/>
      <c r="F98" s="17"/>
    </row>
    <row r="99" spans="1:6" ht="34" customHeight="1" thickTop="1" thickBot="1">
      <c r="A99" s="13" t="s">
        <v>77</v>
      </c>
      <c r="B99" s="13" t="s">
        <v>171</v>
      </c>
      <c r="C99" s="14">
        <f>SUM(C78,C85,C97)</f>
        <v>21359</v>
      </c>
      <c r="D99" s="14">
        <f>SUM(D78,D85,D97)</f>
        <v>3953</v>
      </c>
      <c r="E99" s="14">
        <f>SUM(E78,E85,E97)</f>
        <v>-8685</v>
      </c>
      <c r="F99" s="14">
        <f>SUM(F78,F85,F97)</f>
        <v>67759</v>
      </c>
    </row>
    <row r="100" spans="1:6" ht="16" thickTop="1" thickBot="1">
      <c r="A100" s="5" t="s">
        <v>78</v>
      </c>
      <c r="B100" s="5" t="s">
        <v>172</v>
      </c>
      <c r="C100" s="6">
        <v>0</v>
      </c>
      <c r="D100" s="6">
        <v>769</v>
      </c>
      <c r="E100" s="6">
        <v>0</v>
      </c>
      <c r="F100" s="6">
        <v>129</v>
      </c>
    </row>
    <row r="101" spans="1:6" ht="30" thickTop="1" thickBot="1">
      <c r="A101" s="13" t="s">
        <v>79</v>
      </c>
      <c r="B101" s="13" t="s">
        <v>173</v>
      </c>
      <c r="C101" s="14">
        <v>8874</v>
      </c>
      <c r="D101" s="14">
        <v>30233</v>
      </c>
      <c r="E101" s="14">
        <v>34955</v>
      </c>
      <c r="F101" s="14">
        <f>E102</f>
        <v>26270</v>
      </c>
    </row>
    <row r="102" spans="1:6" ht="16" thickTop="1" thickBot="1">
      <c r="A102" s="8" t="s">
        <v>80</v>
      </c>
      <c r="B102" s="8" t="s">
        <v>174</v>
      </c>
      <c r="C102" s="9">
        <f>C99+C101+C100</f>
        <v>30233</v>
      </c>
      <c r="D102" s="9">
        <f>D99+D101+D100</f>
        <v>34955</v>
      </c>
      <c r="E102" s="9">
        <f>E99+E101+E100</f>
        <v>26270</v>
      </c>
      <c r="F102" s="9">
        <f>F99+F101+F100</f>
        <v>94158</v>
      </c>
    </row>
    <row r="103" spans="1:6" ht="15" thickTop="1"/>
    <row r="106" spans="1:6" ht="15" thickBot="1"/>
    <row r="107" spans="1:6" ht="16" thickTop="1" thickBot="1">
      <c r="A107" s="3" t="s">
        <v>118</v>
      </c>
      <c r="B107" s="3" t="s">
        <v>118</v>
      </c>
      <c r="C107" s="4">
        <v>2017</v>
      </c>
      <c r="D107" s="4">
        <v>2018</v>
      </c>
      <c r="E107" s="4">
        <v>2019</v>
      </c>
      <c r="F107" s="4">
        <v>2020</v>
      </c>
    </row>
    <row r="108" spans="1:6" ht="16" thickTop="1" thickBot="1">
      <c r="A108" s="5" t="s">
        <v>81</v>
      </c>
      <c r="B108" s="5" t="s">
        <v>115</v>
      </c>
      <c r="C108" s="6">
        <v>148314</v>
      </c>
      <c r="D108" s="6">
        <v>233296</v>
      </c>
      <c r="E108" s="6">
        <v>258055</v>
      </c>
      <c r="F108" s="6">
        <v>325684</v>
      </c>
    </row>
    <row r="109" spans="1:6" ht="16" thickTop="1" thickBot="1">
      <c r="A109" s="5" t="s">
        <v>82</v>
      </c>
      <c r="B109" s="5" t="s">
        <v>116</v>
      </c>
      <c r="C109" s="6">
        <v>3795</v>
      </c>
      <c r="D109" s="6">
        <v>2834</v>
      </c>
      <c r="E109" s="6">
        <v>1336</v>
      </c>
      <c r="F109" s="6">
        <v>7037</v>
      </c>
    </row>
    <row r="110" spans="1:6" ht="16" thickTop="1" thickBot="1">
      <c r="A110" s="8" t="s">
        <v>83</v>
      </c>
      <c r="B110" s="8" t="s">
        <v>117</v>
      </c>
      <c r="C110" s="9">
        <f>+C108+C109</f>
        <v>152109</v>
      </c>
      <c r="D110" s="9">
        <f>+D108+D109</f>
        <v>236130</v>
      </c>
      <c r="E110" s="9">
        <f>+E108+E109</f>
        <v>259391</v>
      </c>
      <c r="F110" s="9">
        <f>+F108+F109</f>
        <v>332721</v>
      </c>
    </row>
    <row r="111" spans="1:6" ht="16" thickTop="1" thickBot="1">
      <c r="A111" s="12"/>
      <c r="B111" s="12"/>
      <c r="C111" s="17"/>
      <c r="D111" s="17"/>
      <c r="E111" s="17"/>
      <c r="F111" s="17"/>
    </row>
    <row r="112" spans="1:6" ht="16" thickTop="1" thickBot="1">
      <c r="A112" s="3" t="s">
        <v>118</v>
      </c>
      <c r="B112" s="3" t="s">
        <v>118</v>
      </c>
      <c r="C112" s="4">
        <v>2017</v>
      </c>
      <c r="D112" s="4">
        <v>2018</v>
      </c>
      <c r="E112" s="4">
        <v>2019</v>
      </c>
      <c r="F112" s="4">
        <v>2020</v>
      </c>
    </row>
    <row r="113" spans="1:6" ht="16" thickTop="1" thickBot="1">
      <c r="A113" s="5" t="s">
        <v>84</v>
      </c>
      <c r="B113" s="5" t="s">
        <v>84</v>
      </c>
      <c r="C113" s="6">
        <v>127458</v>
      </c>
      <c r="D113" s="6">
        <v>156792</v>
      </c>
      <c r="E113" s="6">
        <v>159848</v>
      </c>
      <c r="F113" s="6">
        <v>201919</v>
      </c>
    </row>
    <row r="114" spans="1:6" ht="16" thickTop="1" thickBot="1">
      <c r="A114" s="5" t="s">
        <v>85</v>
      </c>
      <c r="B114" s="5" t="s">
        <v>85</v>
      </c>
      <c r="C114" s="6">
        <v>20669</v>
      </c>
      <c r="D114" s="6">
        <v>76648</v>
      </c>
      <c r="E114" s="6">
        <v>91849</v>
      </c>
      <c r="F114" s="6">
        <v>109610</v>
      </c>
    </row>
    <row r="115" spans="1:6" ht="16" thickTop="1" thickBot="1">
      <c r="A115" s="5" t="s">
        <v>98</v>
      </c>
      <c r="B115" s="5" t="s">
        <v>119</v>
      </c>
      <c r="C115" s="6">
        <v>3982</v>
      </c>
      <c r="D115" s="6">
        <v>2690</v>
      </c>
      <c r="E115" s="6">
        <v>7694</v>
      </c>
      <c r="F115" s="6">
        <v>21192</v>
      </c>
    </row>
    <row r="116" spans="1:6" ht="16" thickTop="1" thickBot="1">
      <c r="A116" s="8" t="s">
        <v>83</v>
      </c>
      <c r="B116" s="8" t="s">
        <v>117</v>
      </c>
      <c r="C116" s="9">
        <f>+SUM(C113:C115)</f>
        <v>152109</v>
      </c>
      <c r="D116" s="9">
        <f t="shared" ref="D116:F116" si="0">+SUM(D113:D115)</f>
        <v>236130</v>
      </c>
      <c r="E116" s="9">
        <f t="shared" si="0"/>
        <v>259391</v>
      </c>
      <c r="F116" s="9">
        <f t="shared" si="0"/>
        <v>332721</v>
      </c>
    </row>
    <row r="117" spans="1:6" ht="16" thickTop="1" thickBot="1">
      <c r="A117" s="12"/>
      <c r="B117" s="12"/>
      <c r="C117" s="17"/>
      <c r="D117" s="17"/>
      <c r="E117" s="17"/>
      <c r="F117" s="17"/>
    </row>
    <row r="118" spans="1:6" ht="16" thickTop="1" thickBot="1">
      <c r="A118" s="3" t="s">
        <v>118</v>
      </c>
      <c r="B118" s="3" t="s">
        <v>118</v>
      </c>
      <c r="C118" s="4">
        <v>2017</v>
      </c>
      <c r="D118" s="4">
        <v>2018</v>
      </c>
      <c r="E118" s="4">
        <v>2019</v>
      </c>
      <c r="F118" s="4">
        <v>2020</v>
      </c>
    </row>
    <row r="119" spans="1:6" ht="16" thickTop="1" thickBot="1">
      <c r="A119" s="5" t="s">
        <v>86</v>
      </c>
      <c r="B119" s="5" t="s">
        <v>120</v>
      </c>
      <c r="C119" s="6">
        <v>99270</v>
      </c>
      <c r="D119" s="6">
        <v>152816</v>
      </c>
      <c r="E119" s="6">
        <v>155735</v>
      </c>
      <c r="F119" s="6">
        <v>194273</v>
      </c>
    </row>
    <row r="120" spans="1:6" ht="16" thickTop="1" thickBot="1">
      <c r="A120" s="5" t="s">
        <v>87</v>
      </c>
      <c r="B120" s="5" t="s">
        <v>121</v>
      </c>
      <c r="C120" s="6">
        <v>8546</v>
      </c>
      <c r="D120" s="6">
        <v>13332</v>
      </c>
      <c r="E120" s="6">
        <v>16028</v>
      </c>
      <c r="F120" s="6">
        <v>23421</v>
      </c>
    </row>
    <row r="121" spans="1:6" ht="16" thickTop="1" thickBot="1">
      <c r="A121" s="5" t="s">
        <v>88</v>
      </c>
      <c r="B121" s="5" t="s">
        <v>122</v>
      </c>
      <c r="C121" s="6">
        <v>2208</v>
      </c>
      <c r="D121" s="6">
        <v>4941</v>
      </c>
      <c r="E121" s="6">
        <v>7579</v>
      </c>
      <c r="F121" s="6">
        <v>10731</v>
      </c>
    </row>
    <row r="122" spans="1:6" ht="16" thickTop="1" thickBot="1">
      <c r="A122" s="5" t="s">
        <v>89</v>
      </c>
      <c r="B122" s="5" t="s">
        <v>123</v>
      </c>
      <c r="C122" s="6">
        <v>4351</v>
      </c>
      <c r="D122" s="6">
        <v>6021</v>
      </c>
      <c r="E122" s="6">
        <v>7642</v>
      </c>
      <c r="F122" s="6">
        <v>10496</v>
      </c>
    </row>
    <row r="123" spans="1:6" ht="16" thickTop="1" thickBot="1">
      <c r="A123" s="5" t="s">
        <v>90</v>
      </c>
      <c r="B123" s="5" t="s">
        <v>124</v>
      </c>
      <c r="C123" s="6">
        <v>4647</v>
      </c>
      <c r="D123" s="6">
        <v>6601</v>
      </c>
      <c r="E123" s="6">
        <v>7884</v>
      </c>
      <c r="F123" s="6">
        <v>9996</v>
      </c>
    </row>
    <row r="124" spans="1:6" ht="16" thickTop="1" thickBot="1">
      <c r="A124" s="5" t="s">
        <v>91</v>
      </c>
      <c r="B124" s="5" t="s">
        <v>125</v>
      </c>
      <c r="C124" s="6">
        <v>2455</v>
      </c>
      <c r="D124" s="6">
        <v>3939</v>
      </c>
      <c r="E124" s="6">
        <v>5581</v>
      </c>
      <c r="F124" s="6">
        <v>8163</v>
      </c>
    </row>
    <row r="125" spans="1:6" ht="16" thickTop="1" thickBot="1">
      <c r="A125" s="5" t="s">
        <v>92</v>
      </c>
      <c r="B125" s="5" t="s">
        <v>92</v>
      </c>
      <c r="C125" s="6">
        <v>3046</v>
      </c>
      <c r="D125" s="6">
        <v>4768</v>
      </c>
      <c r="E125" s="6">
        <v>6320</v>
      </c>
      <c r="F125" s="6">
        <v>8074</v>
      </c>
    </row>
    <row r="126" spans="1:6" ht="16" thickTop="1" thickBot="1">
      <c r="A126" s="5" t="s">
        <v>93</v>
      </c>
      <c r="B126" s="5" t="s">
        <v>126</v>
      </c>
      <c r="C126" s="6">
        <v>5127</v>
      </c>
      <c r="D126" s="6">
        <v>6091</v>
      </c>
      <c r="E126" s="6">
        <v>5966</v>
      </c>
      <c r="F126" s="6">
        <v>7396</v>
      </c>
    </row>
    <row r="127" spans="1:6" ht="16" thickTop="1" thickBot="1">
      <c r="A127" s="5" t="s">
        <v>94</v>
      </c>
      <c r="B127" s="5" t="s">
        <v>127</v>
      </c>
      <c r="C127" s="6">
        <v>1966</v>
      </c>
      <c r="D127" s="6">
        <v>3544</v>
      </c>
      <c r="E127" s="6">
        <v>5029</v>
      </c>
      <c r="F127" s="6">
        <v>7087</v>
      </c>
    </row>
    <row r="128" spans="1:6" ht="16" thickTop="1" thickBot="1">
      <c r="A128" s="5" t="s">
        <v>95</v>
      </c>
      <c r="B128" s="5" t="s">
        <v>128</v>
      </c>
      <c r="C128" s="6">
        <v>1822</v>
      </c>
      <c r="D128" s="6">
        <v>2702</v>
      </c>
      <c r="E128" s="6">
        <v>3376</v>
      </c>
      <c r="F128" s="6">
        <v>4340</v>
      </c>
    </row>
    <row r="129" spans="1:6" ht="16" thickTop="1" thickBot="1">
      <c r="A129" s="5" t="s">
        <v>96</v>
      </c>
      <c r="B129" s="5" t="s">
        <v>129</v>
      </c>
      <c r="C129" s="6" t="s">
        <v>282</v>
      </c>
      <c r="D129" s="6" t="s">
        <v>282</v>
      </c>
      <c r="E129" s="6">
        <v>2615</v>
      </c>
      <c r="F129" s="6">
        <v>3722</v>
      </c>
    </row>
    <row r="130" spans="1:6" ht="16" thickTop="1" thickBot="1">
      <c r="A130" s="5" t="s">
        <v>97</v>
      </c>
      <c r="B130" s="5" t="s">
        <v>130</v>
      </c>
      <c r="C130" s="6">
        <v>1187</v>
      </c>
      <c r="D130" s="6">
        <v>2788</v>
      </c>
      <c r="E130" s="6">
        <v>3225</v>
      </c>
      <c r="F130" s="6">
        <v>3327</v>
      </c>
    </row>
    <row r="131" spans="1:6" ht="16" thickTop="1" thickBot="1">
      <c r="A131" s="5" t="s">
        <v>283</v>
      </c>
      <c r="B131" s="5" t="s">
        <v>285</v>
      </c>
      <c r="C131" s="6">
        <v>1864</v>
      </c>
      <c r="D131" s="6">
        <v>2926</v>
      </c>
      <c r="E131" s="6">
        <v>3085</v>
      </c>
      <c r="F131" s="6">
        <v>2962</v>
      </c>
    </row>
    <row r="132" spans="1:6" ht="16" thickTop="1" thickBot="1">
      <c r="A132" s="5" t="s">
        <v>284</v>
      </c>
      <c r="B132" s="5" t="s">
        <v>284</v>
      </c>
      <c r="C132" s="6" t="s">
        <v>282</v>
      </c>
      <c r="D132" s="6" t="s">
        <v>282</v>
      </c>
      <c r="E132" s="6">
        <v>1989</v>
      </c>
      <c r="F132" s="6">
        <v>2772</v>
      </c>
    </row>
    <row r="133" spans="1:6" ht="16" thickTop="1" thickBot="1">
      <c r="A133" s="5" t="s">
        <v>98</v>
      </c>
      <c r="B133" s="5" t="s">
        <v>119</v>
      </c>
      <c r="C133" s="6">
        <v>15620</v>
      </c>
      <c r="D133" s="6">
        <v>25661</v>
      </c>
      <c r="E133" s="6">
        <v>27337</v>
      </c>
      <c r="F133" s="6">
        <v>35961</v>
      </c>
    </row>
    <row r="134" spans="1:6" ht="16" thickTop="1" thickBot="1">
      <c r="A134" s="8" t="s">
        <v>83</v>
      </c>
      <c r="B134" s="8" t="s">
        <v>117</v>
      </c>
      <c r="C134" s="9">
        <f>+SUM(C119:C133)</f>
        <v>152109</v>
      </c>
      <c r="D134" s="9">
        <f>+SUM(D119:D133)</f>
        <v>236130</v>
      </c>
      <c r="E134" s="9">
        <f>+SUM(E119:E133)</f>
        <v>259391</v>
      </c>
      <c r="F134" s="9">
        <f>+SUM(F119:F133)</f>
        <v>332721</v>
      </c>
    </row>
    <row r="135" spans="1:6" ht="16" thickTop="1" thickBot="1">
      <c r="A135" s="12"/>
      <c r="B135" s="12"/>
      <c r="C135" s="17"/>
      <c r="D135" s="17"/>
      <c r="E135" s="17"/>
      <c r="F135" s="17"/>
    </row>
    <row r="136" spans="1:6" ht="16" thickTop="1" thickBot="1">
      <c r="A136" s="3" t="s">
        <v>118</v>
      </c>
      <c r="B136" s="3" t="s">
        <v>118</v>
      </c>
      <c r="C136" s="4">
        <v>2017</v>
      </c>
      <c r="D136" s="4">
        <v>2018</v>
      </c>
      <c r="E136" s="4">
        <v>2019</v>
      </c>
      <c r="F136" s="4">
        <v>2020</v>
      </c>
    </row>
    <row r="137" spans="1:6" ht="16" thickTop="1" thickBot="1">
      <c r="A137" s="5" t="s">
        <v>103</v>
      </c>
      <c r="B137" s="5" t="s">
        <v>131</v>
      </c>
      <c r="C137" s="6">
        <v>44367</v>
      </c>
      <c r="D137" s="6">
        <v>70779</v>
      </c>
      <c r="E137" s="6">
        <v>77772</v>
      </c>
      <c r="F137" s="6">
        <v>98640</v>
      </c>
    </row>
    <row r="138" spans="1:6" ht="30" thickTop="1" thickBot="1">
      <c r="A138" s="5" t="s">
        <v>104</v>
      </c>
      <c r="B138" s="5" t="s">
        <v>132</v>
      </c>
      <c r="C138" s="6">
        <v>13</v>
      </c>
      <c r="D138" s="6">
        <v>0</v>
      </c>
      <c r="E138" s="6">
        <v>225</v>
      </c>
      <c r="F138" s="6">
        <v>3504</v>
      </c>
    </row>
    <row r="139" spans="1:6" ht="16" thickTop="1" thickBot="1">
      <c r="A139" s="5" t="s">
        <v>105</v>
      </c>
      <c r="B139" s="5" t="s">
        <v>133</v>
      </c>
      <c r="C139" s="6">
        <v>388</v>
      </c>
      <c r="D139" s="6">
        <v>1021</v>
      </c>
      <c r="E139" s="6">
        <v>848</v>
      </c>
      <c r="F139" s="6">
        <v>1227</v>
      </c>
    </row>
    <row r="140" spans="1:6" ht="16" thickTop="1" thickBot="1">
      <c r="A140" s="5" t="s">
        <v>106</v>
      </c>
      <c r="B140" s="5" t="s">
        <v>134</v>
      </c>
      <c r="C140" s="6">
        <v>101809</v>
      </c>
      <c r="D140" s="6">
        <v>132084</v>
      </c>
      <c r="E140" s="6">
        <v>123326</v>
      </c>
      <c r="F140" s="6">
        <v>115371</v>
      </c>
    </row>
    <row r="141" spans="1:6" ht="16" thickTop="1" thickBot="1">
      <c r="A141" s="5" t="s">
        <v>107</v>
      </c>
      <c r="B141" s="5" t="s">
        <v>135</v>
      </c>
      <c r="C141" s="6">
        <v>7544</v>
      </c>
      <c r="D141" s="6">
        <v>18551</v>
      </c>
      <c r="E141" s="6">
        <v>25547</v>
      </c>
      <c r="F141" s="6">
        <v>45033</v>
      </c>
    </row>
    <row r="142" spans="1:6" ht="16" thickTop="1" thickBot="1">
      <c r="A142" s="5" t="s">
        <v>281</v>
      </c>
      <c r="B142" s="5" t="s">
        <v>287</v>
      </c>
      <c r="C142" s="6" t="s">
        <v>282</v>
      </c>
      <c r="D142" s="6" t="s">
        <v>282</v>
      </c>
      <c r="E142" s="6">
        <v>2053</v>
      </c>
      <c r="F142" s="6">
        <v>3758</v>
      </c>
    </row>
    <row r="143" spans="1:6" ht="16" thickTop="1" thickBot="1">
      <c r="A143" s="5" t="s">
        <v>54</v>
      </c>
      <c r="B143" s="5" t="s">
        <v>112</v>
      </c>
      <c r="C143" s="6">
        <v>409</v>
      </c>
      <c r="D143" s="6">
        <v>531</v>
      </c>
      <c r="E143" s="6">
        <v>2028</v>
      </c>
      <c r="F143" s="6">
        <v>3330</v>
      </c>
    </row>
    <row r="144" spans="1:6" ht="16" thickTop="1" thickBot="1">
      <c r="A144" s="5" t="s">
        <v>108</v>
      </c>
      <c r="B144" s="5" t="s">
        <v>136</v>
      </c>
      <c r="C144" s="6">
        <v>570</v>
      </c>
      <c r="D144" s="6">
        <v>1453</v>
      </c>
      <c r="E144" s="6">
        <v>1084</v>
      </c>
      <c r="F144" s="6">
        <v>5792</v>
      </c>
    </row>
    <row r="145" spans="1:6" ht="16" thickTop="1" thickBot="1">
      <c r="A145" s="5" t="s">
        <v>99</v>
      </c>
      <c r="B145" s="5" t="s">
        <v>137</v>
      </c>
      <c r="C145" s="6">
        <v>341</v>
      </c>
      <c r="D145" s="6">
        <v>459</v>
      </c>
      <c r="E145" s="6">
        <v>1236</v>
      </c>
      <c r="F145" s="6">
        <v>302</v>
      </c>
    </row>
    <row r="146" spans="1:6" ht="16" thickTop="1" thickBot="1">
      <c r="A146" s="5" t="s">
        <v>100</v>
      </c>
      <c r="B146" s="5" t="s">
        <v>138</v>
      </c>
      <c r="C146" s="6">
        <v>754</v>
      </c>
      <c r="D146" s="6">
        <v>1606</v>
      </c>
      <c r="E146" s="6">
        <v>1154</v>
      </c>
      <c r="F146" s="6">
        <v>1442</v>
      </c>
    </row>
    <row r="147" spans="1:6" ht="16" thickTop="1" thickBot="1">
      <c r="A147" s="5" t="s">
        <v>101</v>
      </c>
      <c r="B147" s="5" t="s">
        <v>139</v>
      </c>
      <c r="C147" s="6">
        <v>944</v>
      </c>
      <c r="D147" s="6">
        <v>1833</v>
      </c>
      <c r="E147" s="6">
        <v>3376</v>
      </c>
      <c r="F147" s="6">
        <v>3794</v>
      </c>
    </row>
    <row r="148" spans="1:6" ht="16" thickTop="1" thickBot="1">
      <c r="A148" s="8" t="s">
        <v>102</v>
      </c>
      <c r="B148" s="8" t="s">
        <v>140</v>
      </c>
      <c r="C148" s="9">
        <f>+SUM(C137:C147)</f>
        <v>157139</v>
      </c>
      <c r="D148" s="9">
        <f>+SUM(D137:D147)</f>
        <v>228317</v>
      </c>
      <c r="E148" s="9">
        <f>+SUM(E137:E147)</f>
        <v>238649</v>
      </c>
      <c r="F148" s="9">
        <f>+SUM(F137:F147)</f>
        <v>282193</v>
      </c>
    </row>
    <row r="149" spans="1:6" ht="15" thickTop="1"/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BDDC4-2B3D-4C8C-98BD-74FC3C5E3654}">
  <dimension ref="A1:K15"/>
  <sheetViews>
    <sheetView showGridLines="0" zoomScale="80" zoomScaleNormal="80" workbookViewId="0"/>
  </sheetViews>
  <sheetFormatPr baseColWidth="10" defaultColWidth="8.6640625" defaultRowHeight="12"/>
  <cols>
    <col min="1" max="1" width="26" style="2" bestFit="1" customWidth="1"/>
    <col min="2" max="2" width="11.5" style="2" bestFit="1" customWidth="1"/>
    <col min="3" max="3" width="10" style="2" bestFit="1" customWidth="1"/>
    <col min="4" max="4" width="1.83203125" style="2" customWidth="1"/>
    <col min="5" max="6" width="9.6640625" style="2" bestFit="1" customWidth="1"/>
    <col min="7" max="7" width="3.1640625" style="2" customWidth="1"/>
    <col min="8" max="10" width="8.83203125" style="2" bestFit="1" customWidth="1"/>
    <col min="11" max="11" width="9" style="2" bestFit="1" customWidth="1"/>
    <col min="12" max="16384" width="8.6640625" style="2"/>
  </cols>
  <sheetData>
    <row r="1" spans="1:11" ht="13" thickBot="1">
      <c r="C1" s="1"/>
      <c r="D1" s="1"/>
      <c r="E1" s="1"/>
      <c r="F1" s="1"/>
    </row>
    <row r="2" spans="1:11" ht="16" thickTop="1" thickBot="1">
      <c r="A2" s="3" t="s">
        <v>276</v>
      </c>
      <c r="B2" s="4" t="s">
        <v>14</v>
      </c>
      <c r="C2" s="4" t="s">
        <v>248</v>
      </c>
      <c r="E2" s="4" t="s">
        <v>13</v>
      </c>
      <c r="F2" s="4" t="s">
        <v>252</v>
      </c>
      <c r="H2" s="4">
        <v>2017</v>
      </c>
      <c r="I2" s="4">
        <v>2018</v>
      </c>
      <c r="J2" s="4">
        <v>2019</v>
      </c>
      <c r="K2" s="4">
        <v>2020</v>
      </c>
    </row>
    <row r="3" spans="1:11" ht="16" thickTop="1" thickBot="1">
      <c r="A3" s="5" t="s">
        <v>280</v>
      </c>
      <c r="B3" s="6">
        <v>7599</v>
      </c>
      <c r="C3" s="6">
        <v>8640</v>
      </c>
      <c r="E3" s="6">
        <v>51980</v>
      </c>
      <c r="F3" s="6">
        <v>1534</v>
      </c>
      <c r="G3" s="10"/>
      <c r="H3" s="6">
        <v>-4649</v>
      </c>
      <c r="I3" s="6">
        <v>8172</v>
      </c>
      <c r="J3" s="6">
        <v>16239</v>
      </c>
      <c r="K3" s="6">
        <v>53514</v>
      </c>
    </row>
    <row r="4" spans="1:11" ht="16" thickTop="1" thickBot="1">
      <c r="A4" s="7" t="s">
        <v>278</v>
      </c>
      <c r="B4" s="6">
        <v>0</v>
      </c>
      <c r="C4" s="6">
        <v>6500</v>
      </c>
      <c r="E4" s="6">
        <v>0</v>
      </c>
      <c r="F4" s="6">
        <v>0</v>
      </c>
      <c r="H4" s="6">
        <v>0</v>
      </c>
      <c r="I4" s="6">
        <v>0</v>
      </c>
      <c r="J4" s="6">
        <v>6500</v>
      </c>
      <c r="K4" s="6">
        <v>0</v>
      </c>
    </row>
    <row r="5" spans="1:11" ht="16" thickTop="1" thickBot="1">
      <c r="A5" s="7" t="s">
        <v>279</v>
      </c>
      <c r="B5" s="6">
        <v>1651</v>
      </c>
      <c r="C5" s="6">
        <v>402</v>
      </c>
      <c r="E5" s="6">
        <v>2227</v>
      </c>
      <c r="F5" s="6">
        <v>1531</v>
      </c>
      <c r="G5" s="10"/>
      <c r="H5" s="6">
        <v>312</v>
      </c>
      <c r="I5" s="6">
        <v>1902</v>
      </c>
      <c r="J5" s="6">
        <v>2053</v>
      </c>
      <c r="K5" s="6">
        <v>3758</v>
      </c>
    </row>
    <row r="6" spans="1:11" ht="16" thickTop="1" thickBot="1">
      <c r="A6" s="5" t="s">
        <v>277</v>
      </c>
      <c r="B6" s="6">
        <f>B4+B5</f>
        <v>1651</v>
      </c>
      <c r="C6" s="6">
        <f>C4+C5</f>
        <v>6902</v>
      </c>
      <c r="E6" s="6">
        <f>E4+E5</f>
        <v>2227</v>
      </c>
      <c r="F6" s="6">
        <f>F4+F5</f>
        <v>1531</v>
      </c>
      <c r="G6" s="10"/>
      <c r="H6" s="6">
        <f>H4+H5</f>
        <v>312</v>
      </c>
      <c r="I6" s="6">
        <f>I4+I5</f>
        <v>1902</v>
      </c>
      <c r="J6" s="6">
        <v>8553</v>
      </c>
      <c r="K6" s="6">
        <v>3758</v>
      </c>
    </row>
    <row r="7" spans="1:11" ht="16" thickTop="1" thickBot="1">
      <c r="A7" s="8" t="s">
        <v>141</v>
      </c>
      <c r="B7" s="9">
        <f>B3+B6</f>
        <v>9250</v>
      </c>
      <c r="C7" s="9">
        <f>C3+C6</f>
        <v>15542</v>
      </c>
      <c r="E7" s="9">
        <f>E3+E6</f>
        <v>54207</v>
      </c>
      <c r="F7" s="9">
        <f>F3+F6</f>
        <v>3065</v>
      </c>
      <c r="G7" s="10"/>
      <c r="H7" s="9">
        <f>H3+H6</f>
        <v>-4337</v>
      </c>
      <c r="I7" s="9">
        <f>I3+I6</f>
        <v>10074</v>
      </c>
      <c r="J7" s="9">
        <f>J3+J6</f>
        <v>24792</v>
      </c>
      <c r="K7" s="9">
        <f>K3+K6</f>
        <v>57272</v>
      </c>
    </row>
    <row r="8" spans="1:11" ht="16" thickTop="1" thickBot="1">
      <c r="A8" s="8" t="s">
        <v>286</v>
      </c>
      <c r="B8" s="19">
        <f>+B7/SFQ!C3</f>
        <v>4.9388648619787492E-2</v>
      </c>
      <c r="C8" s="19">
        <f>+C7/SFQ!D3</f>
        <v>0.21555873011470023</v>
      </c>
      <c r="D8" s="11"/>
      <c r="E8" s="19">
        <f>+E7/SFQ!F3</f>
        <v>0.22258950679385206</v>
      </c>
      <c r="F8" s="19">
        <f>+F7/SFQ!G3</f>
        <v>3.4364068526325231E-2</v>
      </c>
      <c r="G8" s="10"/>
      <c r="H8" s="19">
        <f>+H7/SFY!C3</f>
        <v>-2.8512448310093419E-2</v>
      </c>
      <c r="I8" s="19">
        <f>+I7/SFY!D3</f>
        <v>4.2662939905983993E-2</v>
      </c>
      <c r="J8" s="19">
        <f>+J7/SFY!E3</f>
        <v>9.5577718579287638E-2</v>
      </c>
      <c r="K8" s="19">
        <f>+K7/SFY!F3</f>
        <v>0.17213220686400918</v>
      </c>
    </row>
    <row r="9" spans="1:11" ht="13" thickTop="1"/>
    <row r="11" spans="1:11" ht="13">
      <c r="A11" s="20"/>
      <c r="B11" s="20"/>
      <c r="C11" s="20"/>
      <c r="D11" s="20"/>
      <c r="E11" s="20"/>
      <c r="F11" s="20"/>
      <c r="G11" s="20"/>
      <c r="H11" s="20"/>
      <c r="I11" s="20"/>
      <c r="J11" s="20"/>
      <c r="K11" s="20"/>
    </row>
    <row r="12" spans="1:11" ht="13">
      <c r="A12" s="20"/>
      <c r="B12" s="20"/>
      <c r="C12" s="20"/>
      <c r="D12" s="20"/>
      <c r="E12" s="20"/>
      <c r="F12" s="20"/>
      <c r="G12" s="20"/>
      <c r="H12" s="20"/>
      <c r="I12" s="20"/>
      <c r="J12" s="20"/>
      <c r="K12" s="20"/>
    </row>
    <row r="13" spans="1:11" ht="14" thickBot="1">
      <c r="A13" s="41"/>
      <c r="B13" s="41"/>
      <c r="C13" s="41"/>
      <c r="D13" s="41"/>
      <c r="E13" s="41"/>
      <c r="F13" s="41"/>
      <c r="G13" s="20"/>
      <c r="H13" s="20"/>
      <c r="I13" s="20"/>
      <c r="J13" s="20"/>
      <c r="K13" s="20"/>
    </row>
    <row r="14" spans="1:11" ht="14" thickTop="1">
      <c r="G14" s="20"/>
      <c r="H14" s="20"/>
      <c r="I14" s="20"/>
      <c r="J14" s="20"/>
      <c r="K14" s="20"/>
    </row>
    <row r="15" spans="1:11" ht="13">
      <c r="G15" s="20"/>
      <c r="H15" s="20"/>
      <c r="I15" s="20"/>
      <c r="J15" s="20"/>
      <c r="K15" s="20"/>
    </row>
  </sheetData>
  <mergeCells count="1">
    <mergeCell ref="A13:F1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B5C41A-2774-4A75-9736-0FB89ADF3307}">
  <dimension ref="B2:O46"/>
  <sheetViews>
    <sheetView showGridLines="0" tabSelected="1" zoomScale="70" zoomScaleNormal="70" workbookViewId="0">
      <selection activeCell="B2" sqref="B2"/>
    </sheetView>
  </sheetViews>
  <sheetFormatPr baseColWidth="10" defaultColWidth="9.1640625" defaultRowHeight="16"/>
  <cols>
    <col min="1" max="1" width="3.5" style="21" customWidth="1"/>
    <col min="2" max="2" width="43.83203125" style="21" bestFit="1" customWidth="1"/>
    <col min="3" max="6" width="15.33203125" style="21" customWidth="1"/>
    <col min="7" max="7" width="8.83203125" style="21" customWidth="1"/>
    <col min="8" max="15" width="15.33203125" style="21" customWidth="1"/>
    <col min="16" max="16" width="29" style="21" bestFit="1" customWidth="1"/>
    <col min="17" max="20" width="9.5" style="21" customWidth="1"/>
    <col min="21" max="21" width="4.1640625" style="21" customWidth="1"/>
    <col min="22" max="29" width="9.5" style="21" customWidth="1"/>
    <col min="30" max="16384" width="9.1640625" style="21"/>
  </cols>
  <sheetData>
    <row r="2" spans="2:15">
      <c r="B2" s="22"/>
      <c r="C2" s="23" t="s">
        <v>242</v>
      </c>
      <c r="D2" s="23" t="s">
        <v>243</v>
      </c>
      <c r="E2" s="23" t="s">
        <v>109</v>
      </c>
      <c r="F2" s="23" t="s">
        <v>244</v>
      </c>
      <c r="G2" s="24"/>
      <c r="H2" s="23" t="s">
        <v>245</v>
      </c>
      <c r="I2" s="23" t="s">
        <v>246</v>
      </c>
      <c r="J2" s="23" t="s">
        <v>247</v>
      </c>
      <c r="K2" s="23" t="s">
        <v>248</v>
      </c>
      <c r="L2" s="23" t="s">
        <v>249</v>
      </c>
      <c r="M2" s="23" t="s">
        <v>250</v>
      </c>
      <c r="N2" s="23" t="s">
        <v>251</v>
      </c>
      <c r="O2" s="23" t="s">
        <v>252</v>
      </c>
    </row>
    <row r="3" spans="2:15">
      <c r="B3" s="25" t="s">
        <v>255</v>
      </c>
      <c r="C3" s="26">
        <v>632112.59038658382</v>
      </c>
      <c r="D3" s="26">
        <v>850717.13528004161</v>
      </c>
      <c r="E3" s="26">
        <v>911047.59330071264</v>
      </c>
      <c r="F3" s="26">
        <v>947188.09405341663</v>
      </c>
      <c r="G3" s="38"/>
      <c r="H3" s="26">
        <v>874001.79531496146</v>
      </c>
      <c r="I3" s="26">
        <v>876371.49652655562</v>
      </c>
      <c r="J3" s="26">
        <v>913996.97706066666</v>
      </c>
      <c r="K3" s="26">
        <v>979820.1043006666</v>
      </c>
      <c r="L3" s="26">
        <v>980223.98939533345</v>
      </c>
      <c r="M3" s="26">
        <v>970210.61577066674</v>
      </c>
      <c r="N3" s="26">
        <v>944456.41863666661</v>
      </c>
      <c r="O3" s="26">
        <v>893861.35241099994</v>
      </c>
    </row>
    <row r="4" spans="2:15">
      <c r="B4" s="24" t="s">
        <v>253</v>
      </c>
      <c r="C4" s="27">
        <v>509355.56763952837</v>
      </c>
      <c r="D4" s="27">
        <v>772028.83789682447</v>
      </c>
      <c r="E4" s="27">
        <v>769133.67053258326</v>
      </c>
      <c r="F4" s="27">
        <v>628118.65916133334</v>
      </c>
      <c r="G4" s="38"/>
      <c r="H4" s="27">
        <v>801214.68893999991</v>
      </c>
      <c r="I4" s="27">
        <v>758581.04767066671</v>
      </c>
      <c r="J4" s="27">
        <v>769710.19749099994</v>
      </c>
      <c r="K4" s="27">
        <v>747028.74802866671</v>
      </c>
      <c r="L4" s="27">
        <v>721865.85205800005</v>
      </c>
      <c r="M4" s="27">
        <v>645541.14587833325</v>
      </c>
      <c r="N4" s="27">
        <v>577292.5888883333</v>
      </c>
      <c r="O4" s="27">
        <v>567775.04982066667</v>
      </c>
    </row>
    <row r="5" spans="2:15">
      <c r="B5" s="24" t="s">
        <v>254</v>
      </c>
      <c r="C5" s="27">
        <v>0</v>
      </c>
      <c r="D5" s="27">
        <v>438.11399228012016</v>
      </c>
      <c r="E5" s="27">
        <v>101327.54029892203</v>
      </c>
      <c r="F5" s="27">
        <v>300469.39286241663</v>
      </c>
      <c r="G5" s="38"/>
      <c r="H5" s="27">
        <v>22794.695852688139</v>
      </c>
      <c r="I5" s="27">
        <v>80561.732009999992</v>
      </c>
      <c r="J5" s="27">
        <v>111012.25985666667</v>
      </c>
      <c r="K5" s="27">
        <v>190941.47347633334</v>
      </c>
      <c r="L5" s="27">
        <v>228228.73355533334</v>
      </c>
      <c r="M5" s="27">
        <v>303097.0354836667</v>
      </c>
      <c r="N5" s="27">
        <v>354497.07885233336</v>
      </c>
      <c r="O5" s="27">
        <v>316054.72355833329</v>
      </c>
    </row>
    <row r="6" spans="2:15">
      <c r="B6" s="28" t="s">
        <v>98</v>
      </c>
      <c r="C6" s="29">
        <v>122757.02274705544</v>
      </c>
      <c r="D6" s="29">
        <v>78250.183390936887</v>
      </c>
      <c r="E6" s="29">
        <v>40586.382469207223</v>
      </c>
      <c r="F6" s="29">
        <v>18600.042029666656</v>
      </c>
      <c r="G6" s="38"/>
      <c r="H6" s="29">
        <v>49992.410522273363</v>
      </c>
      <c r="I6" s="29">
        <v>37228.71684588887</v>
      </c>
      <c r="J6" s="29">
        <v>33274.519713000002</v>
      </c>
      <c r="K6" s="29">
        <v>41849.882795666665</v>
      </c>
      <c r="L6" s="29">
        <v>30129.403781999998</v>
      </c>
      <c r="M6" s="29">
        <v>21572.434408666672</v>
      </c>
      <c r="N6" s="29">
        <v>12666.750895999954</v>
      </c>
      <c r="O6" s="29">
        <v>10031.579032</v>
      </c>
    </row>
    <row r="7" spans="2:15">
      <c r="B7" s="31"/>
      <c r="C7" s="29"/>
      <c r="D7" s="29"/>
      <c r="E7" s="29"/>
      <c r="F7" s="29"/>
      <c r="G7" s="30"/>
      <c r="H7" s="29"/>
      <c r="I7" s="29"/>
      <c r="J7" s="29"/>
      <c r="K7" s="29"/>
      <c r="L7" s="29"/>
      <c r="M7" s="29"/>
      <c r="N7" s="29"/>
      <c r="O7" s="29"/>
    </row>
    <row r="8" spans="2:15">
      <c r="B8" s="22"/>
      <c r="C8" s="23" t="s">
        <v>242</v>
      </c>
      <c r="D8" s="23" t="s">
        <v>243</v>
      </c>
      <c r="E8" s="23" t="s">
        <v>109</v>
      </c>
      <c r="F8" s="23" t="s">
        <v>244</v>
      </c>
      <c r="G8" s="24"/>
      <c r="H8" s="23" t="s">
        <v>245</v>
      </c>
      <c r="I8" s="23" t="s">
        <v>246</v>
      </c>
      <c r="J8" s="23" t="s">
        <v>247</v>
      </c>
      <c r="K8" s="23" t="s">
        <v>248</v>
      </c>
      <c r="L8" s="23" t="s">
        <v>249</v>
      </c>
      <c r="M8" s="23" t="s">
        <v>250</v>
      </c>
      <c r="N8" s="23" t="s">
        <v>251</v>
      </c>
      <c r="O8" s="23" t="s">
        <v>252</v>
      </c>
    </row>
    <row r="9" spans="2:15">
      <c r="B9" s="25" t="s">
        <v>256</v>
      </c>
      <c r="C9" s="26">
        <v>3321543</v>
      </c>
      <c r="D9" s="26">
        <v>3716409.75</v>
      </c>
      <c r="E9" s="26">
        <v>3984783.5</v>
      </c>
      <c r="F9" s="26">
        <v>4701678.833333333</v>
      </c>
      <c r="G9" s="38"/>
      <c r="H9" s="26">
        <v>3524091.3333333335</v>
      </c>
      <c r="I9" s="26">
        <v>3715666</v>
      </c>
      <c r="J9" s="26">
        <v>4198691.333333333</v>
      </c>
      <c r="K9" s="26">
        <v>4500685.333333333</v>
      </c>
      <c r="L9" s="26">
        <v>4575143</v>
      </c>
      <c r="M9" s="26">
        <v>4879424.666666667</v>
      </c>
      <c r="N9" s="26">
        <v>4787024.666666667</v>
      </c>
      <c r="O9" s="26">
        <v>4565123</v>
      </c>
    </row>
    <row r="10" spans="2:15">
      <c r="B10" s="24" t="s">
        <v>253</v>
      </c>
      <c r="C10" s="27">
        <v>2545315.5833333335</v>
      </c>
      <c r="D10" s="27">
        <v>3193507.25</v>
      </c>
      <c r="E10" s="27">
        <v>3032903.9166666665</v>
      </c>
      <c r="F10" s="27">
        <v>2353499</v>
      </c>
      <c r="G10"/>
      <c r="H10" s="27">
        <v>3061698.3333333335</v>
      </c>
      <c r="I10" s="27">
        <v>2869544.6666666665</v>
      </c>
      <c r="J10" s="27">
        <v>3209598</v>
      </c>
      <c r="K10" s="27">
        <v>2990774.6666666665</v>
      </c>
      <c r="L10" s="27">
        <v>2798655.3333333335</v>
      </c>
      <c r="M10" s="27">
        <v>2399617</v>
      </c>
      <c r="N10" s="27">
        <v>2158465.3333333335</v>
      </c>
      <c r="O10" s="27">
        <v>2057258.3333333333</v>
      </c>
    </row>
    <row r="11" spans="2:15">
      <c r="B11" s="24" t="s">
        <v>254</v>
      </c>
      <c r="C11" s="27">
        <v>0</v>
      </c>
      <c r="D11" s="27">
        <v>3844.1666666666665</v>
      </c>
      <c r="E11" s="27">
        <v>715394.41666666663</v>
      </c>
      <c r="F11" s="27">
        <v>2249651.9166666665</v>
      </c>
      <c r="G11"/>
      <c r="H11" s="27">
        <v>177605.33333333334</v>
      </c>
      <c r="I11" s="27">
        <v>646533.66666666663</v>
      </c>
      <c r="J11" s="27">
        <v>796297.66666666663</v>
      </c>
      <c r="K11" s="27">
        <v>1241141</v>
      </c>
      <c r="L11" s="27">
        <v>1610213.3333333333</v>
      </c>
      <c r="M11" s="27">
        <v>2364926.3333333335</v>
      </c>
      <c r="N11" s="27">
        <v>2569348.3333333335</v>
      </c>
      <c r="O11" s="27">
        <v>2454119.6666666665</v>
      </c>
    </row>
    <row r="12" spans="2:15">
      <c r="B12" s="28" t="s">
        <v>98</v>
      </c>
      <c r="C12" s="29">
        <v>776227.41666666663</v>
      </c>
      <c r="D12" s="29">
        <v>519058.33333333331</v>
      </c>
      <c r="E12" s="29">
        <v>236485.16666666666</v>
      </c>
      <c r="F12" s="29">
        <v>98527.916666666672</v>
      </c>
      <c r="G12"/>
      <c r="H12" s="29">
        <v>284787.66666666669</v>
      </c>
      <c r="I12" s="29">
        <v>199587.66666666666</v>
      </c>
      <c r="J12" s="29">
        <v>192795.66666666666</v>
      </c>
      <c r="K12" s="29">
        <v>268769.66666666669</v>
      </c>
      <c r="L12" s="29">
        <v>166274.33333333334</v>
      </c>
      <c r="M12" s="29">
        <v>114881.33333333333</v>
      </c>
      <c r="N12" s="29">
        <v>59211</v>
      </c>
      <c r="O12" s="29">
        <v>53745</v>
      </c>
    </row>
    <row r="13" spans="2:15">
      <c r="B13" s="31"/>
      <c r="C13"/>
      <c r="D13"/>
      <c r="E13"/>
      <c r="F13"/>
      <c r="G13"/>
      <c r="H13"/>
      <c r="I13"/>
      <c r="J13"/>
      <c r="K13"/>
      <c r="L13"/>
      <c r="M13"/>
      <c r="N13"/>
      <c r="O13"/>
    </row>
    <row r="14" spans="2:15">
      <c r="B14" s="22"/>
      <c r="C14" s="23" t="s">
        <v>242</v>
      </c>
      <c r="D14" s="23" t="s">
        <v>243</v>
      </c>
      <c r="E14" s="23" t="s">
        <v>109</v>
      </c>
      <c r="F14" s="23" t="s">
        <v>244</v>
      </c>
      <c r="G14" s="24"/>
      <c r="H14" s="23" t="s">
        <v>245</v>
      </c>
      <c r="I14" s="23" t="s">
        <v>246</v>
      </c>
      <c r="J14" s="23" t="s">
        <v>247</v>
      </c>
      <c r="K14" s="23" t="s">
        <v>248</v>
      </c>
      <c r="L14" s="23" t="s">
        <v>249</v>
      </c>
      <c r="M14" s="23" t="s">
        <v>250</v>
      </c>
      <c r="N14" s="23" t="s">
        <v>251</v>
      </c>
      <c r="O14" s="23" t="s">
        <v>252</v>
      </c>
    </row>
    <row r="15" spans="2:15">
      <c r="B15" s="25" t="s">
        <v>257</v>
      </c>
      <c r="C15" s="26">
        <v>14152.004749103908</v>
      </c>
      <c r="D15" s="26">
        <v>21356.802304147412</v>
      </c>
      <c r="E15" s="26">
        <v>25498.323259060428</v>
      </c>
      <c r="F15" s="26">
        <v>27145.730952833332</v>
      </c>
      <c r="G15" s="38"/>
      <c r="H15" s="26">
        <v>24888.478878797236</v>
      </c>
      <c r="I15" s="26">
        <v>23594.624909777776</v>
      </c>
      <c r="J15" s="26">
        <v>26100.108602666664</v>
      </c>
      <c r="K15" s="26">
        <v>27410.080644999998</v>
      </c>
      <c r="L15" s="26">
        <v>27535.291101666666</v>
      </c>
      <c r="M15" s="26">
        <v>27860.600190333334</v>
      </c>
      <c r="N15" s="26">
        <v>25412.131540666669</v>
      </c>
      <c r="O15" s="26">
        <v>27774.900978666661</v>
      </c>
    </row>
    <row r="16" spans="2:15">
      <c r="B16" s="24" t="s">
        <v>253</v>
      </c>
      <c r="C16" s="27">
        <v>13265.253347414198</v>
      </c>
      <c r="D16" s="27">
        <v>20890.463012032717</v>
      </c>
      <c r="E16" s="27">
        <v>23830.921083000005</v>
      </c>
      <c r="F16" s="27">
        <v>24094.738255583336</v>
      </c>
      <c r="G16" s="24"/>
      <c r="H16" s="27">
        <v>24522.211213666669</v>
      </c>
      <c r="I16" s="27">
        <v>23113.266308000002</v>
      </c>
      <c r="J16" s="27">
        <v>23409.482078999998</v>
      </c>
      <c r="K16" s="27">
        <v>24278.724731333336</v>
      </c>
      <c r="L16" s="27">
        <v>24961.644419333334</v>
      </c>
      <c r="M16" s="27">
        <v>25159.735842666665</v>
      </c>
      <c r="N16" s="27">
        <v>22434.918996666664</v>
      </c>
      <c r="O16" s="27">
        <v>23822.653763666662</v>
      </c>
    </row>
    <row r="17" spans="2:15">
      <c r="B17" s="24" t="s">
        <v>254</v>
      </c>
      <c r="C17" s="27">
        <v>0</v>
      </c>
      <c r="D17" s="27">
        <v>2.1349462365591325</v>
      </c>
      <c r="E17" s="27">
        <v>1492.816468207373</v>
      </c>
      <c r="F17" s="27">
        <v>2981.8293826666668</v>
      </c>
      <c r="G17" s="24"/>
      <c r="H17" s="27">
        <v>92.78379416282614</v>
      </c>
      <c r="I17" s="27">
        <v>324.08637966666669</v>
      </c>
      <c r="J17" s="27">
        <v>2572.9763443333327</v>
      </c>
      <c r="K17" s="27">
        <v>2981.4193546666665</v>
      </c>
      <c r="L17" s="27">
        <v>2468.6159076666668</v>
      </c>
      <c r="M17" s="27">
        <v>2619.39338</v>
      </c>
      <c r="N17" s="27">
        <v>2926.6275980000005</v>
      </c>
      <c r="O17" s="27">
        <v>3912.6806450000004</v>
      </c>
    </row>
    <row r="18" spans="2:15">
      <c r="B18" s="28" t="s">
        <v>98</v>
      </c>
      <c r="C18" s="29">
        <v>886.75140168970711</v>
      </c>
      <c r="D18" s="27">
        <v>464.20434587813588</v>
      </c>
      <c r="E18" s="27">
        <v>174.58570785304642</v>
      </c>
      <c r="F18" s="29">
        <v>69.163314583333062</v>
      </c>
      <c r="G18" s="30"/>
      <c r="H18" s="29">
        <v>273.48387096774132</v>
      </c>
      <c r="I18" s="29">
        <v>157.27222211111101</v>
      </c>
      <c r="J18" s="29">
        <v>117.65017933333336</v>
      </c>
      <c r="K18" s="29">
        <v>149.93655899999999</v>
      </c>
      <c r="L18" s="29">
        <v>105.03077466666666</v>
      </c>
      <c r="M18" s="29">
        <v>81.470967666665345</v>
      </c>
      <c r="N18" s="29">
        <v>50.584946000000251</v>
      </c>
      <c r="O18" s="29">
        <v>39.566570000000006</v>
      </c>
    </row>
    <row r="19" spans="2:15">
      <c r="B19" s="31"/>
      <c r="C19" s="29"/>
      <c r="D19" s="29"/>
      <c r="E19" s="29"/>
      <c r="F19" s="29"/>
      <c r="G19" s="30"/>
      <c r="H19" s="29"/>
      <c r="I19" s="29"/>
      <c r="J19" s="29"/>
      <c r="K19" s="29"/>
      <c r="L19" s="27"/>
      <c r="M19" s="27"/>
      <c r="N19" s="27"/>
      <c r="O19" s="27"/>
    </row>
    <row r="20" spans="2:15">
      <c r="B20" s="22"/>
      <c r="C20" s="23" t="s">
        <v>242</v>
      </c>
      <c r="D20" s="23" t="s">
        <v>243</v>
      </c>
      <c r="E20" s="23" t="s">
        <v>109</v>
      </c>
      <c r="F20" s="23" t="s">
        <v>244</v>
      </c>
      <c r="G20" s="24"/>
      <c r="H20" s="23" t="s">
        <v>245</v>
      </c>
      <c r="I20" s="23" t="s">
        <v>246</v>
      </c>
      <c r="J20" s="23" t="s">
        <v>247</v>
      </c>
      <c r="K20" s="23" t="s">
        <v>248</v>
      </c>
      <c r="L20" s="23" t="s">
        <v>249</v>
      </c>
      <c r="M20" s="23" t="s">
        <v>250</v>
      </c>
      <c r="N20" s="23" t="s">
        <v>251</v>
      </c>
      <c r="O20" s="23" t="s">
        <v>252</v>
      </c>
    </row>
    <row r="21" spans="2:15">
      <c r="B21" s="25" t="s">
        <v>258</v>
      </c>
      <c r="C21" s="26">
        <v>139833.25</v>
      </c>
      <c r="D21" s="26">
        <v>203651</v>
      </c>
      <c r="E21" s="26">
        <v>218296.66666666666</v>
      </c>
      <c r="F21" s="26">
        <v>212383.5</v>
      </c>
      <c r="G21"/>
      <c r="H21" s="26">
        <v>217919</v>
      </c>
      <c r="I21" s="26">
        <v>201852.33333333334</v>
      </c>
      <c r="J21" s="26">
        <v>232517.66666666666</v>
      </c>
      <c r="K21" s="26">
        <v>220897.66666666666</v>
      </c>
      <c r="L21" s="26">
        <v>219569.66666666666</v>
      </c>
      <c r="M21" s="26">
        <v>205984.33333333334</v>
      </c>
      <c r="N21" s="26">
        <v>203445</v>
      </c>
      <c r="O21" s="26">
        <v>220535</v>
      </c>
    </row>
    <row r="22" spans="2:15">
      <c r="B22" s="24" t="s">
        <v>253</v>
      </c>
      <c r="C22" s="27">
        <v>125904</v>
      </c>
      <c r="D22" s="27">
        <v>196502.75</v>
      </c>
      <c r="E22" s="27">
        <v>198529.83333333334</v>
      </c>
      <c r="F22" s="27">
        <v>174869.08333333334</v>
      </c>
      <c r="G22"/>
      <c r="H22" s="27">
        <v>212463</v>
      </c>
      <c r="I22" s="27">
        <v>197051.66666666666</v>
      </c>
      <c r="J22" s="27">
        <v>200252</v>
      </c>
      <c r="K22" s="27">
        <v>184352.66666666666</v>
      </c>
      <c r="L22" s="27">
        <v>189851.33333333334</v>
      </c>
      <c r="M22" s="27">
        <v>173798.33333333334</v>
      </c>
      <c r="N22" s="27">
        <v>165257</v>
      </c>
      <c r="O22" s="27">
        <v>170569.66666666666</v>
      </c>
    </row>
    <row r="23" spans="2:15">
      <c r="B23" s="24" t="s">
        <v>254</v>
      </c>
      <c r="C23" s="29">
        <v>0</v>
      </c>
      <c r="D23" s="29">
        <v>35.333333333333336</v>
      </c>
      <c r="E23" s="29">
        <v>17470.083333333332</v>
      </c>
      <c r="F23" s="27">
        <v>36696.75</v>
      </c>
      <c r="G23"/>
      <c r="H23" s="27">
        <v>1509</v>
      </c>
      <c r="I23" s="27">
        <v>3002.3333333333335</v>
      </c>
      <c r="J23" s="27">
        <v>30738</v>
      </c>
      <c r="K23" s="27">
        <v>34631</v>
      </c>
      <c r="L23" s="27">
        <v>28411</v>
      </c>
      <c r="M23" s="27">
        <v>31252.333333333332</v>
      </c>
      <c r="N23" s="27">
        <v>37644.333333333336</v>
      </c>
      <c r="O23" s="27">
        <v>49479.333333333336</v>
      </c>
    </row>
    <row r="24" spans="2:15">
      <c r="B24" s="28" t="s">
        <v>98</v>
      </c>
      <c r="C24" s="29">
        <v>13929.25</v>
      </c>
      <c r="D24" s="29">
        <v>7112.916666666667</v>
      </c>
      <c r="E24" s="29">
        <v>2296.75</v>
      </c>
      <c r="F24" s="29">
        <v>817.66666666666663</v>
      </c>
      <c r="G24"/>
      <c r="H24" s="29">
        <v>3947</v>
      </c>
      <c r="I24" s="29">
        <v>1798.3333333333333</v>
      </c>
      <c r="J24" s="29">
        <v>1527.6666666666667</v>
      </c>
      <c r="K24" s="29">
        <v>1914</v>
      </c>
      <c r="L24" s="29">
        <v>1307.3333333333333</v>
      </c>
      <c r="M24" s="29">
        <v>933.66666666666663</v>
      </c>
      <c r="N24" s="29">
        <v>543.66666666666663</v>
      </c>
      <c r="O24" s="29">
        <v>486</v>
      </c>
    </row>
    <row r="25" spans="2:15">
      <c r="B25" s="31"/>
      <c r="C25"/>
      <c r="D25"/>
      <c r="E25"/>
      <c r="F25"/>
      <c r="G25"/>
      <c r="H25"/>
      <c r="I25"/>
      <c r="J25"/>
      <c r="K25"/>
      <c r="L25"/>
      <c r="M25"/>
      <c r="N25"/>
      <c r="O25"/>
    </row>
    <row r="26" spans="2:15">
      <c r="B26" s="22"/>
      <c r="C26" s="23" t="s">
        <v>242</v>
      </c>
      <c r="D26" s="23" t="s">
        <v>243</v>
      </c>
      <c r="E26" s="23" t="s">
        <v>109</v>
      </c>
      <c r="F26" s="23" t="s">
        <v>244</v>
      </c>
      <c r="G26" s="24"/>
      <c r="H26" s="23" t="s">
        <v>245</v>
      </c>
      <c r="I26" s="23" t="s">
        <v>246</v>
      </c>
      <c r="J26" s="23" t="s">
        <v>247</v>
      </c>
      <c r="K26" s="23" t="s">
        <v>248</v>
      </c>
      <c r="L26" s="23" t="s">
        <v>249</v>
      </c>
      <c r="M26" s="23" t="s">
        <v>250</v>
      </c>
      <c r="N26" s="23" t="s">
        <v>251</v>
      </c>
      <c r="O26" s="23" t="s">
        <v>252</v>
      </c>
    </row>
    <row r="27" spans="2:15">
      <c r="B27" s="25" t="s">
        <v>259</v>
      </c>
      <c r="C27" s="32">
        <v>2.2388424094588757E-2</v>
      </c>
      <c r="D27" s="32">
        <v>2.5104469415814831E-2</v>
      </c>
      <c r="E27" s="32">
        <v>2.7987915720934359E-2</v>
      </c>
      <c r="F27" s="32">
        <v>2.8659282272716625E-2</v>
      </c>
      <c r="G27"/>
      <c r="H27" s="32">
        <v>2.8476461961760898E-2</v>
      </c>
      <c r="I27" s="32">
        <v>2.6923085704285931E-2</v>
      </c>
      <c r="J27" s="32">
        <v>2.8556011953783808E-2</v>
      </c>
      <c r="K27" s="32">
        <v>2.7974605261405178E-2</v>
      </c>
      <c r="L27" s="32">
        <v>2.8090815364202871E-2</v>
      </c>
      <c r="M27" s="32">
        <v>2.8716033134932092E-2</v>
      </c>
      <c r="N27" s="32">
        <v>2.6906621670642426E-2</v>
      </c>
      <c r="O27" s="32">
        <v>3.1072940902691231E-2</v>
      </c>
    </row>
    <row r="28" spans="2:15">
      <c r="B28" s="24" t="s">
        <v>253</v>
      </c>
      <c r="C28" s="33">
        <v>2.6043208693856932E-2</v>
      </c>
      <c r="D28" s="33">
        <v>2.7059174459004551E-2</v>
      </c>
      <c r="E28" s="33">
        <v>3.0984108479477159E-2</v>
      </c>
      <c r="F28" s="33">
        <v>3.8360169538275986E-2</v>
      </c>
      <c r="G28"/>
      <c r="H28" s="33">
        <v>3.0606292610672606E-2</v>
      </c>
      <c r="I28" s="33">
        <v>3.0469079578210718E-2</v>
      </c>
      <c r="J28" s="33">
        <v>3.0413371364062927E-2</v>
      </c>
      <c r="K28" s="33">
        <v>3.2500388767369978E-2</v>
      </c>
      <c r="L28" s="33">
        <v>3.457933956588894E-2</v>
      </c>
      <c r="M28" s="33">
        <v>3.8974643217256029E-2</v>
      </c>
      <c r="N28" s="33">
        <v>3.8862302112467079E-2</v>
      </c>
      <c r="O28" s="33">
        <v>4.1957908807706702E-2</v>
      </c>
    </row>
    <row r="29" spans="2:15">
      <c r="B29" s="24" t="s">
        <v>254</v>
      </c>
      <c r="C29" s="33" t="s">
        <v>260</v>
      </c>
      <c r="D29" s="33">
        <v>4.8730382370305494E-3</v>
      </c>
      <c r="E29" s="33">
        <v>1.4732583696431189E-2</v>
      </c>
      <c r="F29" s="33">
        <v>9.9239039100133264E-3</v>
      </c>
      <c r="G29"/>
      <c r="H29" s="33">
        <v>4.0704115888383005E-3</v>
      </c>
      <c r="I29" s="33">
        <v>4.0228328212511414E-3</v>
      </c>
      <c r="J29" s="33">
        <v>2.3177407140935854E-2</v>
      </c>
      <c r="K29" s="33">
        <v>1.5614309978791513E-2</v>
      </c>
      <c r="L29" s="33">
        <v>1.081641154122322E-2</v>
      </c>
      <c r="M29" s="33">
        <v>8.6420950169311499E-3</v>
      </c>
      <c r="N29" s="33">
        <v>8.2557171062588482E-3</v>
      </c>
      <c r="O29" s="33">
        <v>1.2379756900794582E-2</v>
      </c>
    </row>
    <row r="30" spans="2:15">
      <c r="B30" s="28" t="s">
        <v>98</v>
      </c>
      <c r="C30" s="34">
        <v>7.2236307287843341E-3</v>
      </c>
      <c r="D30" s="34">
        <v>5.932310005702825E-3</v>
      </c>
      <c r="E30" s="34">
        <v>4.3015833693851408E-3</v>
      </c>
      <c r="F30" s="34">
        <v>3.7184493708680389E-3</v>
      </c>
      <c r="G30"/>
      <c r="H30" s="34">
        <v>5.4705077852946239E-3</v>
      </c>
      <c r="I30" s="34">
        <v>4.2244867789064944E-3</v>
      </c>
      <c r="J30" s="34">
        <v>3.535743876939227E-3</v>
      </c>
      <c r="K30" s="34">
        <v>3.5827235104114825E-3</v>
      </c>
      <c r="L30" s="34">
        <v>3.4859891495567685E-3</v>
      </c>
      <c r="M30" s="34">
        <v>3.7766237283787772E-3</v>
      </c>
      <c r="N30" s="34">
        <v>3.9935218127621439E-3</v>
      </c>
      <c r="O30" s="34">
        <v>3.9442015931674922E-3</v>
      </c>
    </row>
    <row r="31" spans="2:15">
      <c r="B31" s="31"/>
      <c r="C31"/>
      <c r="D31"/>
      <c r="E31"/>
      <c r="F31"/>
      <c r="G31"/>
      <c r="H31"/>
      <c r="I31"/>
      <c r="J31"/>
      <c r="K31"/>
      <c r="L31"/>
      <c r="M31"/>
      <c r="N31"/>
      <c r="O31"/>
    </row>
    <row r="32" spans="2:15">
      <c r="B32" s="22"/>
      <c r="C32" s="23" t="s">
        <v>242</v>
      </c>
      <c r="D32" s="23" t="s">
        <v>243</v>
      </c>
      <c r="E32" s="23" t="s">
        <v>109</v>
      </c>
      <c r="F32" s="23" t="s">
        <v>244</v>
      </c>
      <c r="G32" s="24"/>
      <c r="H32" s="23" t="s">
        <v>245</v>
      </c>
      <c r="I32" s="23" t="s">
        <v>246</v>
      </c>
      <c r="J32" s="23" t="s">
        <v>247</v>
      </c>
      <c r="K32" s="23" t="s">
        <v>248</v>
      </c>
      <c r="L32" s="23" t="s">
        <v>249</v>
      </c>
      <c r="M32" s="23" t="s">
        <v>250</v>
      </c>
      <c r="N32" s="23" t="s">
        <v>251</v>
      </c>
      <c r="O32" s="23" t="s">
        <v>252</v>
      </c>
    </row>
    <row r="33" spans="2:15">
      <c r="B33" s="25" t="s">
        <v>261</v>
      </c>
      <c r="C33" s="32">
        <v>4.2098882958913973E-2</v>
      </c>
      <c r="D33" s="32">
        <v>5.479777895857689E-2</v>
      </c>
      <c r="E33" s="32">
        <v>5.4782566397061888E-2</v>
      </c>
      <c r="F33" s="32">
        <v>4.5171843405013526E-2</v>
      </c>
      <c r="G33"/>
      <c r="H33" s="32">
        <v>6.1836933094999234E-2</v>
      </c>
      <c r="I33" s="32">
        <v>5.4324671090817456E-2</v>
      </c>
      <c r="J33" s="32">
        <v>5.5378604476283642E-2</v>
      </c>
      <c r="K33" s="32">
        <v>4.9080895531761981E-2</v>
      </c>
      <c r="L33" s="32">
        <v>4.7991869689464714E-2</v>
      </c>
      <c r="M33" s="32">
        <v>4.2214881344617539E-2</v>
      </c>
      <c r="N33" s="32">
        <v>4.2499258760173506E-2</v>
      </c>
      <c r="O33" s="32">
        <v>4.8308665505836318E-2</v>
      </c>
    </row>
    <row r="34" spans="2:15">
      <c r="B34" s="24" t="s">
        <v>253</v>
      </c>
      <c r="C34" s="33">
        <v>4.9464986119763077E-2</v>
      </c>
      <c r="D34" s="33">
        <v>6.1531956753816668E-2</v>
      </c>
      <c r="E34" s="33">
        <v>6.5458662321069797E-2</v>
      </c>
      <c r="F34" s="33">
        <v>7.4301745330392466E-2</v>
      </c>
      <c r="G34" s="39"/>
      <c r="H34" s="33">
        <v>6.9393838604826619E-2</v>
      </c>
      <c r="I34" s="33">
        <v>6.8670011990287896E-2</v>
      </c>
      <c r="J34" s="33">
        <v>6.239161415230194E-2</v>
      </c>
      <c r="K34" s="33">
        <v>6.1640440091106828E-2</v>
      </c>
      <c r="L34" s="33">
        <v>6.7836625350793461E-2</v>
      </c>
      <c r="M34" s="33">
        <v>7.2427530448956376E-2</v>
      </c>
      <c r="N34" s="33">
        <v>7.6562267388743485E-2</v>
      </c>
      <c r="O34" s="33">
        <v>8.291115602885718E-2</v>
      </c>
    </row>
    <row r="35" spans="2:15">
      <c r="B35" s="24" t="s">
        <v>254</v>
      </c>
      <c r="C35" s="33" t="s">
        <v>260</v>
      </c>
      <c r="D35" s="33">
        <v>9.1914155647084342E-3</v>
      </c>
      <c r="E35" s="33">
        <v>2.4420212020571867E-2</v>
      </c>
      <c r="F35" s="33">
        <v>1.6312190222909671E-2</v>
      </c>
      <c r="G35"/>
      <c r="H35" s="33">
        <v>8.4963664754812169E-3</v>
      </c>
      <c r="I35" s="33">
        <v>4.6437385833478124E-3</v>
      </c>
      <c r="J35" s="33">
        <v>3.8601142872451803E-2</v>
      </c>
      <c r="K35" s="33">
        <v>2.7902550959157744E-2</v>
      </c>
      <c r="L35" s="33">
        <v>1.7644245897023996E-2</v>
      </c>
      <c r="M35" s="33">
        <v>1.3214928893486322E-2</v>
      </c>
      <c r="N35" s="33">
        <v>1.4651315605967531E-2</v>
      </c>
      <c r="O35" s="33">
        <v>2.0161744353949598E-2</v>
      </c>
    </row>
    <row r="36" spans="2:15">
      <c r="B36" s="28" t="s">
        <v>98</v>
      </c>
      <c r="C36" s="34">
        <v>1.7944805479579707E-2</v>
      </c>
      <c r="D36" s="34">
        <v>1.3703501533225233E-2</v>
      </c>
      <c r="E36" s="34">
        <v>9.7120256309239979E-3</v>
      </c>
      <c r="F36" s="34">
        <v>8.2988323952179373E-3</v>
      </c>
      <c r="G36"/>
      <c r="H36" s="34">
        <v>1.3859448501398117E-2</v>
      </c>
      <c r="I36" s="34">
        <v>9.0102427838727513E-3</v>
      </c>
      <c r="J36" s="34">
        <v>7.9237603888054203E-3</v>
      </c>
      <c r="K36" s="34">
        <v>7.121339337648469E-3</v>
      </c>
      <c r="L36" s="34">
        <v>7.8625083446432886E-3</v>
      </c>
      <c r="M36" s="34">
        <v>8.127226935620525E-3</v>
      </c>
      <c r="N36" s="34">
        <v>9.1818524711061566E-3</v>
      </c>
      <c r="O36" s="34">
        <v>9.0427016466648052E-3</v>
      </c>
    </row>
    <row r="37" spans="2:15">
      <c r="B37" s="31"/>
      <c r="C37"/>
      <c r="D37"/>
      <c r="E37"/>
      <c r="F37"/>
      <c r="G37"/>
      <c r="H37"/>
      <c r="I37"/>
      <c r="J37"/>
      <c r="K37"/>
      <c r="L37"/>
      <c r="M37"/>
      <c r="N37"/>
      <c r="O37"/>
    </row>
    <row r="38" spans="2:15">
      <c r="B38" s="22" t="s">
        <v>241</v>
      </c>
      <c r="C38" s="23" t="s">
        <v>242</v>
      </c>
      <c r="D38" s="23" t="s">
        <v>243</v>
      </c>
      <c r="E38" s="23" t="s">
        <v>109</v>
      </c>
      <c r="F38" s="23" t="s">
        <v>244</v>
      </c>
      <c r="G38" s="24"/>
      <c r="H38" s="23" t="s">
        <v>245</v>
      </c>
      <c r="I38" s="23" t="s">
        <v>246</v>
      </c>
      <c r="J38" s="23" t="s">
        <v>247</v>
      </c>
      <c r="K38" s="23" t="s">
        <v>248</v>
      </c>
      <c r="L38" s="23" t="s">
        <v>249</v>
      </c>
      <c r="M38" s="23" t="s">
        <v>250</v>
      </c>
      <c r="N38" s="23" t="s">
        <v>251</v>
      </c>
      <c r="O38" s="23" t="s">
        <v>252</v>
      </c>
    </row>
    <row r="39" spans="2:15">
      <c r="B39" s="25" t="s">
        <v>262</v>
      </c>
      <c r="C39" s="35">
        <v>0.65927597216768241</v>
      </c>
      <c r="D39" s="35">
        <v>0.76045454821250325</v>
      </c>
      <c r="E39" s="35">
        <v>0.78154317005558205</v>
      </c>
      <c r="F39" s="35">
        <v>0.95975888026112943</v>
      </c>
      <c r="G39" s="38"/>
      <c r="H39" s="35">
        <v>0.8027341214818573</v>
      </c>
      <c r="I39" s="35">
        <v>0.77523222243969447</v>
      </c>
      <c r="J39" s="35">
        <v>0.77071692985219009</v>
      </c>
      <c r="K39" s="35">
        <v>0.77779093306489122</v>
      </c>
      <c r="L39" s="35">
        <v>0.85535235634015894</v>
      </c>
      <c r="M39" s="35">
        <v>1.0099930957486214</v>
      </c>
      <c r="N39" s="35">
        <v>0.89835816722395023</v>
      </c>
      <c r="O39" s="35">
        <v>1.0846065042019468</v>
      </c>
    </row>
    <row r="40" spans="2:15">
      <c r="B40" s="24" t="s">
        <v>253</v>
      </c>
      <c r="C40" s="36">
        <v>0.80185645428253571</v>
      </c>
      <c r="D40" s="36">
        <v>0.82885866917950013</v>
      </c>
      <c r="E40" s="36">
        <v>0.89825531373483469</v>
      </c>
      <c r="F40" s="36">
        <v>1.3551114862774907</v>
      </c>
      <c r="G40" s="38"/>
      <c r="H40" s="36">
        <v>0.86933747602654321</v>
      </c>
      <c r="I40" s="36">
        <v>0.88926143580071104</v>
      </c>
      <c r="J40" s="36">
        <v>0.87541206824076623</v>
      </c>
      <c r="K40" s="36">
        <v>0.96186764863055274</v>
      </c>
      <c r="L40" s="36">
        <v>1.1051823462341501</v>
      </c>
      <c r="M40" s="36">
        <v>1.4438917912612961</v>
      </c>
      <c r="N40" s="36">
        <v>1.3759306647412755</v>
      </c>
      <c r="O40" s="36">
        <v>1.5512888254019839</v>
      </c>
    </row>
    <row r="41" spans="2:15">
      <c r="B41" s="24" t="s">
        <v>254</v>
      </c>
      <c r="C41" s="36" t="s">
        <v>260</v>
      </c>
      <c r="D41" s="36">
        <v>9.6094935775653978E-2</v>
      </c>
      <c r="E41" s="36">
        <v>0.18279948814597616</v>
      </c>
      <c r="F41" s="36">
        <v>0.18785242567061028</v>
      </c>
      <c r="G41"/>
      <c r="H41" s="36">
        <v>4.9782453297837786E-2</v>
      </c>
      <c r="I41" s="36">
        <v>3.5560544343328213E-2</v>
      </c>
      <c r="J41" s="36">
        <v>0.25447743308262272</v>
      </c>
      <c r="K41" s="36">
        <v>0.21625783659977368</v>
      </c>
      <c r="L41" s="36">
        <v>0.17027257155352524</v>
      </c>
      <c r="M41" s="36">
        <v>0.1511629679957773</v>
      </c>
      <c r="N41" s="36">
        <v>0.1493359941691971</v>
      </c>
      <c r="O41" s="36">
        <v>0.27796349570035261</v>
      </c>
    </row>
    <row r="42" spans="2:15">
      <c r="B42" s="28" t="s">
        <v>98</v>
      </c>
      <c r="C42" s="37">
        <v>6.7666948286637246E-2</v>
      </c>
      <c r="D42" s="37">
        <v>8.9288213521550738E-2</v>
      </c>
      <c r="E42" s="37">
        <v>6.5123039129143745E-2</v>
      </c>
      <c r="F42" s="37">
        <v>7.835845098287321E-2</v>
      </c>
      <c r="G42"/>
      <c r="H42" s="37">
        <v>7.8618573788400814E-2</v>
      </c>
      <c r="I42" s="37">
        <v>5.2371728975028939E-2</v>
      </c>
      <c r="J42" s="37">
        <v>7.1202626339442979E-2</v>
      </c>
      <c r="K42" s="37">
        <v>5.3998188569941041E-2</v>
      </c>
      <c r="L42" s="37">
        <v>5.9158477701740285E-2</v>
      </c>
      <c r="M42" s="37">
        <v>9.2591053146080016E-2</v>
      </c>
      <c r="N42" s="37">
        <v>9.5240523746855932E-2</v>
      </c>
      <c r="O42" s="37">
        <v>8.5038532344727857E-2</v>
      </c>
    </row>
    <row r="43" spans="2:15">
      <c r="B43"/>
      <c r="C43"/>
      <c r="D43"/>
      <c r="E43"/>
      <c r="F43"/>
      <c r="G43"/>
      <c r="H43"/>
      <c r="I43"/>
      <c r="J43"/>
      <c r="K43"/>
      <c r="L43"/>
      <c r="M43"/>
      <c r="N43"/>
      <c r="O43"/>
    </row>
    <row r="44" spans="2:15">
      <c r="B44" s="22" t="s">
        <v>241</v>
      </c>
      <c r="C44" s="23" t="s">
        <v>242</v>
      </c>
      <c r="D44" s="23" t="s">
        <v>243</v>
      </c>
      <c r="E44" s="23" t="s">
        <v>109</v>
      </c>
      <c r="F44" s="23" t="s">
        <v>244</v>
      </c>
      <c r="G44" s="24"/>
      <c r="H44" s="23" t="s">
        <v>245</v>
      </c>
      <c r="I44" s="23" t="s">
        <v>246</v>
      </c>
      <c r="J44" s="23" t="s">
        <v>247</v>
      </c>
      <c r="K44" s="23" t="s">
        <v>248</v>
      </c>
      <c r="L44" s="23" t="s">
        <v>249</v>
      </c>
      <c r="M44" s="23" t="s">
        <v>250</v>
      </c>
      <c r="N44" s="23" t="s">
        <v>251</v>
      </c>
      <c r="O44" s="23" t="s">
        <v>252</v>
      </c>
    </row>
    <row r="45" spans="2:15">
      <c r="B45" s="25" t="s">
        <v>263</v>
      </c>
      <c r="C45" s="35">
        <v>28.712465729952417</v>
      </c>
      <c r="D45" s="35">
        <v>29.928036681541236</v>
      </c>
      <c r="E45" s="35">
        <v>27.780717199079707</v>
      </c>
      <c r="F45" s="35">
        <v>32.780378372823357</v>
      </c>
      <c r="G45"/>
      <c r="H45" s="35">
        <v>28.022273626936599</v>
      </c>
      <c r="I45" s="35">
        <v>28.662466436708176</v>
      </c>
      <c r="J45" s="35">
        <v>26.865698391901432</v>
      </c>
      <c r="K45" s="35">
        <v>27.652270133784981</v>
      </c>
      <c r="L45" s="35">
        <v>30.135715173346014</v>
      </c>
      <c r="M45" s="35">
        <v>34.667324252379373</v>
      </c>
      <c r="N45" s="35">
        <v>32.550747872460406</v>
      </c>
      <c r="O45" s="35">
        <v>33.725797919022085</v>
      </c>
    </row>
    <row r="46" spans="2:15">
      <c r="B46" s="24" t="s">
        <v>253</v>
      </c>
      <c r="C46" s="36">
        <v>30.174271189602422</v>
      </c>
      <c r="D46" s="36">
        <v>30.435689593033139</v>
      </c>
      <c r="E46" s="36">
        <v>28.929404349818732</v>
      </c>
      <c r="F46" s="36">
        <v>35.276159903881037</v>
      </c>
      <c r="G46"/>
      <c r="H46" s="36">
        <v>28.306474401910052</v>
      </c>
      <c r="I46" s="36">
        <v>29.097264453586838</v>
      </c>
      <c r="J46" s="36">
        <v>28.72186065896279</v>
      </c>
      <c r="K46" s="36">
        <v>29.595563458745563</v>
      </c>
      <c r="L46" s="36">
        <v>31.938487193317538</v>
      </c>
      <c r="M46" s="36">
        <v>36.981845557521765</v>
      </c>
      <c r="N46" s="36">
        <v>35.335172560593101</v>
      </c>
      <c r="O46" s="36">
        <v>36.929077998385523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SFQ</vt:lpstr>
      <vt:lpstr>SFY</vt:lpstr>
      <vt:lpstr>Reported vs Adjusted</vt:lpstr>
      <vt:lpstr>KPI's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gbu</dc:creator>
  <cp:lastModifiedBy>Microsoft Office User</cp:lastModifiedBy>
  <dcterms:created xsi:type="dcterms:W3CDTF">2020-11-12T13:23:52Z</dcterms:created>
  <dcterms:modified xsi:type="dcterms:W3CDTF">2021-04-19T20:01:30Z</dcterms:modified>
</cp:coreProperties>
</file>